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<sst xmlns="http://schemas.openxmlformats.org/spreadsheetml/2006/main" count="3793" uniqueCount="1846">
  <si>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</si>
  <si>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</si>
  <si>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</si>
  <si>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</si>
  <si>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</si>
  <si>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</si>
  <si>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</si>
  <si>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</si>
  <si>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</si>
  <si>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</si>
  <si>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</si>
  <si>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</si>
  <si>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</si>
  <si>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</si>
  <si>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</si>
  <si>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</si>
  <si>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</si>
  <si>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</si>
  <si>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</si>
  <si>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</si>
  <si>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</si>
  <si>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</si>
  <si>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</si>
  <si>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</si>
  <si>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</si>
  <si>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</si>
  <si>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</si>
  <si>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</si>
  <si>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</si>
  <si>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</si>
  <si>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</si>
  <si>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</si>
  <si>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</si>
  <si>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</si>
  <si>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</si>
  <si>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</si>
  <si>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</si>
  <si>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</si>
  <si>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</si>
  <si>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</si>
  <si>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</si>
  <si>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</si>
  <si>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</si>
  <si>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</si>
  <si>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</si>
  <si>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</si>
  <si>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</si>
  <si>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</si>
  <si>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</si>
  <si>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</si>
  <si>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</si>
  <si>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</si>
  <si>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</si>
  <si>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</si>
  <si>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</si>
  <si>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</si>
  <si>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</si>
  <si>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</si>
  <si>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</si>
  <si>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</si>
  <si>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</si>
  <si>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</si>
  <si>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</si>
  <si>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</si>
  <si>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</si>
  <si>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</si>
  <si>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</si>
  <si>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</si>
  <si>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</si>
  <si>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</si>
  <si>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</si>
  <si>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</si>
  <si>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</si>
  <si>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</si>
  <si>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</si>
  <si>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</si>
  <si>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</si>
  <si>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</si>
  <si>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</si>
  <si>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</si>
  <si>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</si>
  <si>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</si>
  <si>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</si>
  <si>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</si>
  <si>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</si>
  <si>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</si>
  <si>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</si>
  <si>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</si>
  <si>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</si>
  <si>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</si>
  <si>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</si>
  <si>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</si>
  <si>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</si>
  <si>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</si>
  <si>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</si>
  <si>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</si>
  <si>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</si>
  <si>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</si>
  <si>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</si>
  <si>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</si>
  <si>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</si>
  <si>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</si>
  <si>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</si>
  <si>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</si>
  <si>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</si>
  <si>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</si>
  <si>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</si>
  <si>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</si>
  <si>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</si>
  <si>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</si>
  <si>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</si>
  <si>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</si>
  <si>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</si>
  <si>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</si>
  <si>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</si>
  <si>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</si>
  <si>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</si>
  <si>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</si>
  <si>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</si>
  <si>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</si>
  <si>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</si>
  <si>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</si>
  <si>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</si>
  <si>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</si>
  <si>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</si>
  <si>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</si>
  <si>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</si>
  <si>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</si>
  <si>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</si>
  <si>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</si>
  <si>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</si>
  <si>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</si>
  <si>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</si>
  <si>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</si>
  <si>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</si>
  <si>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</si>
  <si>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</si>
  <si>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</si>
  <si>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</si>
  <si>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</si>
  <si>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</si>
  <si>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</si>
  <si>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</si>
  <si>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</si>
  <si>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</si>
  <si>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</si>
  <si>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</si>
  <si>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</si>
  <si>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</si>
  <si>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</si>
  <si>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</si>
  <si>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</si>
  <si>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</si>
  <si>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</si>
  <si>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</si>
  <si>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</si>
  <si>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</si>
  <si>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</si>
  <si>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</si>
  <si>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</si>
  <si>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</si>
  <si>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</si>
  <si>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</si>
  <si>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</si>
  <si>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</si>
  <si>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</si>
  <si>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</si>
  <si>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</si>
  <si>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</si>
  <si>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</si>
  <si>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</si>
  <si>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</si>
  <si>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</si>
  <si>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</si>
  <si>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</si>
  <si>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</si>
  <si>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</si>
  <si>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</si>
  <si>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</si>
  <si>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</si>
  <si>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</si>
  <si>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</si>
  <si>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</si>
  <si>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</si>
  <si>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</si>
  <si>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</si>
  <si>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</si>
  <si>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</si>
  <si>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</si>
  <si>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</si>
  <si>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</si>
  <si>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</si>
  <si>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</si>
  <si>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</si>
  <si>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</si>
  <si>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</si>
  <si>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</si>
  <si>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</si>
  <si>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</si>
  <si>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</si>
  <si>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</si>
  <si>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</si>
  <si>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</si>
  <si>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</si>
  <si>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</si>
  <si>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</si>
  <si>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</si>
  <si>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</si>
  <si>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</si>
  <si>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</si>
  <si>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</si>
  <si>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</si>
  <si>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</si>
  <si>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</si>
  <si>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</si>
  <si>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</si>
  <si>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</si>
  <si>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</si>
  <si>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</si>
  <si>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</si>
  <si>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</si>
  <si>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</si>
  <si>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</si>
  <si>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</si>
  <si>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</si>
  <si>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</si>
  <si>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</si>
  <si>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</si>
  <si>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</si>
  <si>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</si>
  <si>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</si>
  <si>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</si>
  <si>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</si>
  <si>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</si>
  <si>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</si>
  <si>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</si>
  <si>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</si>
  <si>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</si>
  <si>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</si>
  <si>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</si>
  <si>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</si>
  <si>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</si>
  <si>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</si>
  <si>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</si>
  <si>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</si>
  <si>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</si>
  <si>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</si>
  <si>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</si>
  <si>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</si>
  <si>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</si>
  <si>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</si>
  <si>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</si>
  <si>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</si>
  <si>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</si>
  <si>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</si>
  <si>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</si>
  <si>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</si>
  <si>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</si>
  <si>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</si>
  <si>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</si>
  <si>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</si>
  <si>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</si>
  <si>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</si>
  <si>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</si>
  <si>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</si>
  <si>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</si>
  <si>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</si>
  <si>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</si>
  <si>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</si>
  <si>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</si>
  <si>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</si>
  <si>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</si>
  <si>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</si>
  <si>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</si>
  <si>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</si>
  <si>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</si>
  <si>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</si>
  <si>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</si>
  <si>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</si>
  <si>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</si>
  <si>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</si>
  <si>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</si>
  <si>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</si>
  <si>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</si>
  <si>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</si>
  <si>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</si>
  <si>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</si>
  <si>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</si>
  <si>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</si>
  <si>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</si>
  <si>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</si>
  <si>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</si>
  <si>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</si>
  <si>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</si>
  <si>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</si>
  <si>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</si>
  <si>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</si>
  <si>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</si>
  <si>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</si>
  <si>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</si>
  <si>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</si>
  <si>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</si>
  <si>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</si>
  <si>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</si>
  <si>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</si>
  <si>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</si>
  <si>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</si>
  <si>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</si>
  <si>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</si>
  <si>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</si>
  <si>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</si>
  <si>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</si>
  <si>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</si>
  <si>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</si>
  <si>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</si>
  <si>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</si>
  <si>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</si>
  <si>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</si>
  <si>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</si>
  <si>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</si>
  <si>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</si>
  <si>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</si>
  <si>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</si>
  <si>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</si>
  <si>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</si>
  <si>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</si>
  <si>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</si>
  <si>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</si>
  <si>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</si>
  <si>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</si>
  <si>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</si>
  <si>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</si>
  <si>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</si>
  <si>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</si>
  <si>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</si>
  <si>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</si>
  <si>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</si>
  <si>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</si>
  <si>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</si>
  <si>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</si>
  <si>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</si>
  <si>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</si>
  <si>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</si>
  <si>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</si>
  <si>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</si>
  <si>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</si>
  <si>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</si>
  <si>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</si>
  <si>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</si>
  <si>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</si>
  <si>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</si>
  <si>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</si>
  <si>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</si>
  <si>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</si>
  <si>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</si>
  <si>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</si>
  <si>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</si>
  <si>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</si>
  <si>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</si>
  <si>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</si>
  <si>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</si>
  <si>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</si>
  <si>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</si>
  <si>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</si>
  <si>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</si>
  <si>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</si>
  <si>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</si>
  <si>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</si>
  <si>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</si>
  <si>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</si>
  <si>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</si>
  <si>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</si>
  <si>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</si>
  <si>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</si>
  <si>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</si>
  <si>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</si>
  <si>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</si>
  <si>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</si>
  <si>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</si>
  <si>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</si>
  <si>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</si>
  <si>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</si>
  <si>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</si>
  <si>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</si>
  <si>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</si>
  <si>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</si>
  <si>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</si>
  <si>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</si>
  <si>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</si>
  <si>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</si>
  <si>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</si>
  <si>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</si>
  <si>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</si>
  <si>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</si>
  <si>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</si>
  <si>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</si>
  <si>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</si>
  <si>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</si>
  <si>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</si>
  <si>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</si>
  <si>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</si>
  <si>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</si>
  <si>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</si>
  <si>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</si>
  <si>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</si>
  <si>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</si>
  <si>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</si>
  <si>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</si>
  <si>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</si>
  <si>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</si>
  <si>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</si>
  <si>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</si>
  <si>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</si>
  <si>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</si>
  <si>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</si>
  <si>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</si>
  <si>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</si>
  <si>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</si>
  <si>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</si>
  <si>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</si>
  <si>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</si>
  <si>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</si>
  <si>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</si>
  <si>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</si>
  <si>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</si>
  <si>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</si>
  <si>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</si>
  <si>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</si>
  <si>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</si>
  <si>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</si>
  <si>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</si>
  <si>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</si>
  <si>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</si>
  <si>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</si>
  <si>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</si>
  <si>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</si>
  <si>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</si>
  <si>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</si>
  <si>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</si>
  <si>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</si>
  <si>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</si>
  <si>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</si>
  <si>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</si>
  <si>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</si>
  <si>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</si>
  <si>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</si>
  <si>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</si>
  <si>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</si>
  <si>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</si>
  <si>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</si>
  <si>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</si>
  <si>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</si>
  <si>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</si>
  <si>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</si>
  <si>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</si>
  <si>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</si>
  <si>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</si>
  <si>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</si>
  <si>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</si>
  <si>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</si>
  <si>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</si>
  <si>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</si>
  <si>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</si>
  <si>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</si>
  <si>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</si>
  <si>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</si>
  <si>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</si>
  <si>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</si>
  <si>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</si>
  <si>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</si>
  <si>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</si>
  <si>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</si>
  <si>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</si>
  <si>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</si>
  <si>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</si>
  <si>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</si>
  <si>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</si>
  <si>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</si>
  <si>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</si>
  <si>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</si>
  <si>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</si>
  <si>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</si>
  <si>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</si>
  <si>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</si>
  <si>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</si>
  <si>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</si>
  <si>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</si>
  <si>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</si>
  <si>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</si>
  <si>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</si>
  <si>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</si>
  <si>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</si>
  <si>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</si>
  <si>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</si>
  <si>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</si>
  <si>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</si>
  <si>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</si>
  <si>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</si>
  <si>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</si>
  <si>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</si>
  <si>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</si>
  <si>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</si>
  <si>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</si>
  <si>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</si>
  <si>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</si>
  <si>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</si>
  <si>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</si>
  <si>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</si>
  <si>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</si>
  <si>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</si>
  <si>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</si>
  <si>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</si>
  <si>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</si>
  <si>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</si>
  <si>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</si>
  <si>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</si>
  <si>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</si>
  <si>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</si>
  <si>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</si>
  <si>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</si>
  <si>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</si>
  <si>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</si>
  <si>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</si>
  <si>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</si>
  <si>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</si>
  <si>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</si>
  <si>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</si>
  <si>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</si>
  <si>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</si>
  <si>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</si>
  <si>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</si>
  <si>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</si>
  <si>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</si>
  <si>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</si>
  <si>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</si>
  <si>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</si>
  <si>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</si>
  <si>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</si>
  <si>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</si>
  <si>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</si>
  <si>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</si>
  <si>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</si>
  <si>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</si>
  <si>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</si>
  <si>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</si>
  <si>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</si>
  <si>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</si>
  <si>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</si>
  <si>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</si>
  <si>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</si>
  <si>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</si>
  <si>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</si>
  <si>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</si>
  <si>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</si>
  <si>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</si>
  <si>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</si>
  <si>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</si>
  <si>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</si>
  <si>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</si>
  <si>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</si>
  <si>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</si>
  <si>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</si>
  <si>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</si>
  <si>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</si>
  <si>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</si>
  <si>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</si>
  <si>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</si>
  <si>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</si>
  <si>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</si>
  <si>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</si>
  <si>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</si>
  <si>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</si>
  <si>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</si>
  <si>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</si>
  <si>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</si>
  <si>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</si>
  <si>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</si>
  <si>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</si>
  <si>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</si>
  <si>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</si>
  <si>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</si>
  <si>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</si>
  <si>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</si>
  <si>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</si>
  <si>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</si>
  <si>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</si>
  <si>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</si>
  <si>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</si>
  <si>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</si>
  <si>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</si>
  <si>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</si>
  <si>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</si>
  <si>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</si>
  <si>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</si>
  <si>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</si>
  <si>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</si>
  <si>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</si>
  <si>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</si>
  <si>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</si>
  <si>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</si>
  <si>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</si>
  <si>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</si>
  <si>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</si>
  <si>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</si>
  <si>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</si>
  <si>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</si>
  <si>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</si>
  <si>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</si>
  <si>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</si>
  <si>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</si>
  <si>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</si>
  <si>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</si>
  <si>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</si>
  <si>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</si>
  <si>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</si>
  <si>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</si>
  <si>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</si>
  <si>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</si>
  <si>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</si>
  <si>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</si>
  <si>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</si>
  <si>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</si>
  <si>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</si>
  <si>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</si>
  <si>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</si>
  <si>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</si>
  <si>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</si>
  <si>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</si>
  <si>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</si>
  <si>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</si>
  <si>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</si>
  <si>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</si>
  <si>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</si>
  <si>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</si>
  <si>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</si>
  <si>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</si>
  <si>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</si>
  <si>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</si>
  <si>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</si>
  <si>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</si>
  <si>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</si>
  <si>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</si>
  <si>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</si>
  <si>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</si>
  <si>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</si>
  <si>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</si>
  <si>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</si>
  <si>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</si>
  <si>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</si>
  <si>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</si>
  <si>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</si>
  <si>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</si>
  <si>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</si>
  <si>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</si>
  <si>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</si>
  <si>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</si>
  <si>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</si>
  <si>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</si>
  <si>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</si>
  <si>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</si>
  <si>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</si>
  <si>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</si>
  <si>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</si>
  <si>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</si>
  <si>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</si>
  <si>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</si>
  <si>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</si>
  <si>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</si>
  <si>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</si>
  <si>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</si>
  <si>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</si>
  <si>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</si>
  <si>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</si>
  <si>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</si>
  <si>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</si>
  <si>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</si>
  <si>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</si>
  <si>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</si>
  <si>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</si>
  <si>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</si>
  <si>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</si>
  <si>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</si>
  <si>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</si>
  <si>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</si>
  <si>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</si>
  <si>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</si>
  <si>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</si>
  <si>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</si>
  <si>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</si>
  <si>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</si>
  <si>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</si>
  <si>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</si>
  <si>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</si>
  <si>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</si>
  <si>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</si>
  <si>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</si>
  <si>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</si>
  <si>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</si>
  <si>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</si>
  <si>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</si>
  <si>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</si>
  <si>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</si>
  <si>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</si>
  <si>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</si>
  <si>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</si>
  <si>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</si>
  <si>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</si>
  <si>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</si>
  <si>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</si>
  <si>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</si>
  <si>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</si>
  <si>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</si>
  <si>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</si>
  <si>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</si>
  <si>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</si>
  <si>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</si>
  <si>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</si>
  <si>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</si>
  <si>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</si>
  <si>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</si>
  <si>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</si>
  <si>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</si>
  <si>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</si>
  <si>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</si>
  <si>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</si>
  <si>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</si>
  <si>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</si>
  <si>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</si>
  <si>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</si>
  <si>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</si>
  <si>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</si>
  <si>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</si>
  <si>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</si>
  <si>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</si>
  <si>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</si>
  <si>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</si>
  <si>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</si>
  <si>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</si>
  <si>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</si>
  <si>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</si>
  <si>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</si>
  <si>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</si>
  <si>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</si>
  <si>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</si>
  <si>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</si>
  <si>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</si>
  <si>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</si>
  <si>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</si>
  <si>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</si>
  <si>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</si>
  <si>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</si>
  <si>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</si>
  <si>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</si>
  <si>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</si>
  <si>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</si>
  <si>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</si>
  <si>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</si>
  <si>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</si>
  <si>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</si>
  <si>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</si>
  <si>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</si>
  <si>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</si>
  <si>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</si>
  <si>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</si>
  <si>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</si>
  <si>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</si>
  <si>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</si>
  <si>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</si>
  <si>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</si>
  <si>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</si>
  <si>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</si>
  <si>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</si>
  <si>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</si>
  <si>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</si>
  <si>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</si>
  <si>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</si>
  <si>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</si>
  <si>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</si>
  <si>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</si>
  <si>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</si>
  <si>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</si>
  <si>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</si>
  <si>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</si>
  <si>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</si>
  <si>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</si>
  <si>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</si>
  <si>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</si>
  <si>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</si>
  <si>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</si>
  <si>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</si>
  <si>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</si>
  <si>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</si>
  <si>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</si>
  <si>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</si>
  <si>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</si>
  <si>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</si>
  <si>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</si>
  <si>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</si>
  <si>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</si>
  <si>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</si>
  <si>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</si>
  <si>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</si>
  <si>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</si>
  <si>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</si>
  <si>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</si>
  <si>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</si>
  <si>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</si>
  <si>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</si>
  <si>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</si>
  <si>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</si>
  <si>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</si>
  <si>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</si>
  <si>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</si>
  <si>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</si>
  <si>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</si>
  <si>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</si>
  <si>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</si>
  <si>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</si>
  <si>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</si>
  <si>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</si>
  <si>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</si>
  <si>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</si>
  <si>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</si>
  <si>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</si>
  <si>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</si>
  <si>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</si>
  <si>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</si>
  <si>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</si>
  <si>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</si>
  <si>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</si>
  <si>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</si>
  <si>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</si>
  <si>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</si>
  <si>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</si>
  <si>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</si>
  <si>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</si>
  <si>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</si>
  <si>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</si>
  <si>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</si>
  <si>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</si>
  <si>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</si>
  <si>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</si>
  <si>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</si>
  <si>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</si>
  <si>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</si>
  <si>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</si>
  <si>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</si>
  <si>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</si>
  <si>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</si>
  <si>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</si>
  <si>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</si>
  <si>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</si>
  <si>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</si>
  <si>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</si>
  <si>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</si>
  <si>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</si>
  <si>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</si>
  <si>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</si>
  <si>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</si>
  <si>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</si>
  <si>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</si>
  <si>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</si>
  <si>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</si>
  <si>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</si>
  <si>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</si>
  <si>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</si>
  <si>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</si>
  <si>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</si>
  <si>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</si>
  <si>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</si>
  <si>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</si>
  <si>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</si>
  <si>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</si>
  <si>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</si>
  <si>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</si>
  <si>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</si>
  <si>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</si>
  <si>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</si>
  <si>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</si>
  <si>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</si>
  <si>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</si>
  <si>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</si>
  <si>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</si>
  <si>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</si>
  <si>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</si>
  <si>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</si>
  <si>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</si>
  <si>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</si>
  <si>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</si>
  <si>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</si>
  <si>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</si>
  <si>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</si>
  <si>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</si>
  <si>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</si>
  <si>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</si>
  <si>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</si>
  <si>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</si>
  <si>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</si>
  <si>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</si>
  <si>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</si>
  <si>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</si>
  <si>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</si>
  <si>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</si>
  <si>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</si>
  <si>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</si>
  <si>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</si>
  <si>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</si>
  <si>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</si>
  <si>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</si>
  <si>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</si>
  <si>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</si>
  <si>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</si>
  <si>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</si>
  <si>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</si>
  <si>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</si>
  <si>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</si>
  <si>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</si>
  <si>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</si>
  <si>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</si>
  <si>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</si>
  <si>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</si>
  <si>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</si>
  <si>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</si>
  <si>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</si>
  <si>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</si>
  <si>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</si>
  <si>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</si>
  <si>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</si>
  <si>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</si>
  <si>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</si>
  <si>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</si>
  <si>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</si>
  <si>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</si>
  <si>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</si>
  <si>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</si>
  <si>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</si>
  <si>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</si>
  <si>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</si>
  <si>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</si>
  <si>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</si>
  <si>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</si>
  <si>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</si>
  <si>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</si>
  <si>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</si>
  <si>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</si>
  <si>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</si>
  <si>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</si>
  <si>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</si>
  <si>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</si>
  <si>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</si>
  <si>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</si>
  <si>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</si>
  <si>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</si>
  <si>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</si>
  <si>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</si>
  <si>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</si>
  <si>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</si>
  <si>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</si>
  <si>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</si>
  <si>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</si>
  <si>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</si>
  <si>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</si>
  <si>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</si>
  <si>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</si>
  <si>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</si>
  <si>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</si>
  <si>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</si>
  <si>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</si>
  <si>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</si>
  <si>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</si>
  <si>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</si>
  <si>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</si>
  <si>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</si>
  <si>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</si>
  <si>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</si>
  <si>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</si>
  <si>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</si>
  <si>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</si>
  <si>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</si>
  <si>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</si>
  <si>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</si>
  <si>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</si>
  <si>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</si>
  <si>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</si>
  <si>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</si>
  <si>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</si>
  <si>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</si>
  <si>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</si>
  <si>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</si>
  <si>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</si>
  <si>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</si>
  <si>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</si>
  <si>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</si>
  <si>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</si>
  <si>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</si>
  <si>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</si>
  <si>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</si>
  <si>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</si>
  <si>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</si>
  <si>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</si>
  <si>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</si>
  <si>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</si>
  <si>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</si>
  <si>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</si>
  <si>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</si>
  <si>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</si>
  <si>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</si>
  <si>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</si>
  <si>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</si>
  <si>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</si>
  <si>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</si>
  <si>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</si>
  <si>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</si>
  <si>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</si>
  <si>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</si>
  <si>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</si>
  <si>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</si>
  <si>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</si>
  <si>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</si>
  <si>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</si>
  <si>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</si>
  <si>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</si>
  <si>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</si>
  <si>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</si>
  <si>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</si>
  <si>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</si>
  <si>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</si>
  <si>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</si>
  <si>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</si>
  <si>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</si>
  <si>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</si>
  <si>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</si>
  <si>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</si>
  <si>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</si>
  <si>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</si>
  <si>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</si>
  <si>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</si>
  <si>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</si>
  <si>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</si>
  <si>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</si>
  <si>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</si>
  <si>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</si>
  <si>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</si>
  <si>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</si>
  <si>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</si>
  <si>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</si>
  <si>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</si>
  <si>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</si>
  <si>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</si>
  <si>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</si>
  <si>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</si>
  <si>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</si>
  <si>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</si>
  <si>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</si>
  <si>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</si>
  <si>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</si>
  <si>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</si>
  <si>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</si>
  <si>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</si>
  <si>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</si>
  <si>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</si>
  <si>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</si>
  <si>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</si>
  <si>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</si>
  <si>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</si>
  <si>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</si>
  <si>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</si>
  <si>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</si>
  <si>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</si>
  <si>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</si>
  <si>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</si>
  <si>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</si>
  <si>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</si>
  <si>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</si>
  <si>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</si>
  <si>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</si>
  <si>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</si>
  <si>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</si>
  <si>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</si>
  <si>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</si>
  <si>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</si>
  <si>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</si>
  <si>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</si>
  <si>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</si>
  <si>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</si>
  <si>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</si>
  <si>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</si>
  <si>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</si>
  <si>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</si>
  <si>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</si>
  <si>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</si>
  <si>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</si>
  <si>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</si>
  <si>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</si>
  <si>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</si>
  <si>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</si>
  <si>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</si>
  <si>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</si>
  <si>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</si>
  <si>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</si>
  <si>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</si>
  <si>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</si>
  <si>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</si>
  <si>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</si>
  <si>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</si>
  <si>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</si>
  <si>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</si>
  <si>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</si>
  <si>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</si>
  <si>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</si>
  <si>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</si>
  <si>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</si>
  <si>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</si>
  <si>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</si>
  <si>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</si>
  <si>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</si>
  <si>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</si>
  <si>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</si>
  <si>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</si>
  <si>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</si>
  <si>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</si>
  <si>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</si>
  <si>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</si>
  <si>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</si>
  <si>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</si>
  <si>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</si>
  <si>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</si>
  <si>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</si>
  <si>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</si>
  <si>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</si>
  <si>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</si>
  <si>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</si>
  <si>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</si>
  <si>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</si>
  <si>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</si>
  <si>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</si>
  <si>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</si>
  <si>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</si>
  <si>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</si>
  <si>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</si>
  <si>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</si>
  <si>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</si>
  <si>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</si>
  <si>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</si>
  <si>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</si>
  <si>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</si>
  <si>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</si>
  <si>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</si>
  <si>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</si>
  <si>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</si>
  <si>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</si>
  <si>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</si>
  <si>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</si>
  <si>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</si>
  <si>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</si>
  <si>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</si>
  <si>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</si>
  <si>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</si>
  <si>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</si>
  <si>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</si>
  <si>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</si>
  <si>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</si>
  <si>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</si>
  <si>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</si>
  <si>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</si>
  <si>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</si>
  <si>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</si>
  <si>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</si>
  <si>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</si>
  <si>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</si>
  <si>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</si>
  <si>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</si>
  <si>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</si>
  <si>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</si>
  <si>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</si>
  <si>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</si>
  <si>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</si>
  <si>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</si>
  <si>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</si>
  <si>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</si>
  <si>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</si>
  <si>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</si>
  <si>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</si>
  <si>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</si>
  <si>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</si>
  <si>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</si>
  <si>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</si>
  <si>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</si>
  <si>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</si>
  <si>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</si>
  <si>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</si>
  <si>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</si>
  <si>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</si>
  <si>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</si>
  <si>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</si>
  <si>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</si>
  <si>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</si>
  <si>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</si>
  <si>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</si>
  <si>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</si>
  <si>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</si>
  <si>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</si>
  <si>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</si>
  <si>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</si>
  <si>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</si>
  <si>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</si>
  <si>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</si>
  <si>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</si>
  <si>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</si>
  <si>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</si>
  <si>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</si>
  <si>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</si>
  <si>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</si>
  <si>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</si>
  <si>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</si>
  <si>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</si>
  <si>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</si>
  <si>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</si>
  <si>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</si>
  <si>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</si>
  <si>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</si>
  <si>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</si>
  <si>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</si>
  <si>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</si>
  <si>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</si>
  <si>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</si>
  <si>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</si>
  <si>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</si>
  <si>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</si>
  <si>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</si>
  <si>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</si>
  <si>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</si>
  <si>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</si>
  <si>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</si>
  <si>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</si>
  <si>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</si>
  <si>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</si>
  <si>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</si>
  <si>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</si>
  <si>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</si>
  <si>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</si>
  <si>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</si>
  <si>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</si>
  <si>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</si>
  <si>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</si>
  <si>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</si>
  <si>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</si>
  <si>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</si>
  <si>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</si>
  <si>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</si>
  <si>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</si>
  <si>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</si>
  <si>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</si>
  <si>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</si>
  <si>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</si>
  <si>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</si>
  <si>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</si>
  <si>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</si>
  <si>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</si>
  <si>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</si>
  <si>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</si>
  <si>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</si>
  <si>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</si>
  <si>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</si>
  <si>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</si>
  <si>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</si>
  <si>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</si>
  <si>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</si>
  <si>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</si>
  <si>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</si>
  <si>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</si>
  <si>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</si>
  <si>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</si>
  <si>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</si>
  <si>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</si>
  <si>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</si>
  <si>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</si>
  <si>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</si>
  <si>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</si>
  <si>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</si>
  <si>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</si>
  <si>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</si>
  <si>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</si>
  <si>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</si>
  <si>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</si>
  <si>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</si>
  <si>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</si>
  <si>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</si>
  <si>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</si>
  <si>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</si>
  <si>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</si>
  <si>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</si>
  <si>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</si>
  <si>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</si>
  <si>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</si>
  <si>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</si>
  <si>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</si>
  <si>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</si>
  <si>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</si>
  <si>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</si>
  <si>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</si>
  <si>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</si>
  <si>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</si>
  <si>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</si>
  <si>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</si>
  <si>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</si>
  <si>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</si>
  <si>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</si>
  <si>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</si>
  <si>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</si>
  <si>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</si>
  <si>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</si>
  <si>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</si>
  <si>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</si>
  <si>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</si>
  <si>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</si>
  <si>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</si>
  <si>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</si>
  <si>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</si>
  <si>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</si>
  <si>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</si>
  <si>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</si>
  <si>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</si>
  <si>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</si>
  <si>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</si>
  <si>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</si>
  <si>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</si>
  <si>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</si>
  <si>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</si>
  <si>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</si>
  <si>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</si>
  <si>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</si>
  <si>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</si>
  <si>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</si>
  <si>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</si>
  <si>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</si>
  <si>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</si>
  <si>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</si>
  <si>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</si>
  <si>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</si>
  <si>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</si>
  <si>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</si>
  <si>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</si>
  <si>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</si>
  <si>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</si>
  <si>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</si>
  <si>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</si>
  <si>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</si>
  <si>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</si>
  <si>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</si>
  <si>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</si>
  <si>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</si>
  <si>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</si>
  <si>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</si>
  <si>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</si>
  <si>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</si>
  <si>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</si>
  <si>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</si>
  <si>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</si>
  <si>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</si>
  <si>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</si>
  <si>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</si>
  <si>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</si>
  <si>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</si>
  <si>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</si>
  <si>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</si>
  <si>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</si>
  <si>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</si>
  <si>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</si>
  <si>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</si>
  <si>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</si>
  <si>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</si>
  <si>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</si>
  <si>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</si>
  <si>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</si>
  <si>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</si>
  <si>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</si>
  <si>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</si>
  <si>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</si>
  <si>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</si>
  <si>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</si>
  <si>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</si>
  <si>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</si>
  <si>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</si>
  <si>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</si>
  <si>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</si>
  <si>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</si>
  <si>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</si>
  <si>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</si>
  <si>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</si>
  <si>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</si>
  <si>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</si>
  <si>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</si>
  <si>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</si>
  <si>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</si>
  <si>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</si>
  <si>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</si>
  <si>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</si>
  <si>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</si>
  <si>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</si>
  <si>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</si>
  <si>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</si>
  <si>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</si>
  <si>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</si>
  <si>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</si>
  <si>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</si>
  <si>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</si>
  <si>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</si>
  <si>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</si>
  <si>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</si>
  <si>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</si>
  <si>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</si>
  <si>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</si>
  <si>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</si>
  <si>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</si>
  <si>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</si>
  <si>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</si>
  <si>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</si>
  <si>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</si>
  <si>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</si>
  <si>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</si>
  <si>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</si>
  <si>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</si>
  <si>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</si>
  <si>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</si>
  <si>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</si>
  <si>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</si>
  <si>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</si>
  <si>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</si>
  <si>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</si>
  <si>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</si>
  <si>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</si>
  <si>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</si>
  <si>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</si>
  <si>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</si>
  <si>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</si>
  <si>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</si>
  <si>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</si>
  <si>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</si>
  <si>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</si>
  <si>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</si>
  <si>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</si>
  <si>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</si>
  <si>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</si>
  <si>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</si>
  <si>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</si>
  <si>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</si>
  <si>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</si>
  <si>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</si>
  <si>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</si>
  <si>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</si>
  <si>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</si>
  <si>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</si>
  <si>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</si>
  <si>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</si>
  <si>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</si>
  <si>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</si>
  <si>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</si>
  <si>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</si>
  <si>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</si>
  <si>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</si>
  <si>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</si>
  <si>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</si>
  <si>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</si>
  <si>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</si>
  <si>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</si>
  <si>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</si>
  <si>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</si>
  <si>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</si>
  <si>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</si>
  <si>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</si>
  <si>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</si>
  <si>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</si>
  <si>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</si>
  <si>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</si>
  <si>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</si>
  <si>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</si>
  <si>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</si>
  <si>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</si>
  <si>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</si>
  <si>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</si>
  <si>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</si>
  <si>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</si>
  <si>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</si>
  <si>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</si>
  <si>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</si>
  <si>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</si>
  <si>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</si>
  <si>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</si>
  <si>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</si>
  <si>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</si>
  <si>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</si>
  <si>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</si>
  <si>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</si>
  <si>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</si>
  <si>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</si>
  <si>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</si>
  <si>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</si>
  <si>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</si>
  <si>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</si>
  <si>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</si>
  <si>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</si>
  <si>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</si>
  <si>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</si>
  <si>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</si>
  <si>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</si>
  <si>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</si>
  <si>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</si>
  <si>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</si>
  <si>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</si>
  <si>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</si>
  <si>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</si>
  <si>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</si>
  <si>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</si>
  <si>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</si>
  <si>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</si>
  <si>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</si>
  <si>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</si>
  <si>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</si>
  <si>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</si>
  <si>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</si>
  <si>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</si>
  <si>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</si>
  <si>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</si>
  <si>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</si>
  <si>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</si>
  <si>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</si>
  <si>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</si>
  <si>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</si>
  <si>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</si>
  <si>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</si>
  <si>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</si>
  <si>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</si>
  <si>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</si>
  <si>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</si>
  <si>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</si>
  <si>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</si>
  <si>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</si>
  <si>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</si>
  <si>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</si>
  <si>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</si>
  <si>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</si>
  <si>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</si>
  <si>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</si>
  <si>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</si>
  <si>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</si>
  <si>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</si>
  <si>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</si>
  <si>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</si>
  <si>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</si>
  <si>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</si>
  <si>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</si>
  <si>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</si>
  <si>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</si>
  <si>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</si>
  <si>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</si>
  <si>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</si>
  <si>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</si>
  <si>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</si>
  <si>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</si>
  <si>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</si>
  <si>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</si>
  <si>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</si>
  <si>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</si>
  <si>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</si>
  <si>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</si>
  <si>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</si>
  <si>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</si>
  <si>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</si>
  <si>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</si>
  <si>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</si>
  <si>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</si>
  <si>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</si>
  <si>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</si>
  <si>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</si>
  <si>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</si>
  <si>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</si>
  <si>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</si>
  <si>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</si>
  <si>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</si>
  <si>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</si>
  <si>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</si>
  <si>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</si>
  <si>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</si>
  <si>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</si>
  <si>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</si>
  <si>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</si>
  <si>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</si>
  <si>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</si>
  <si>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</si>
  <si>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</si>
  <si>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</si>
  <si>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</si>
  <si>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</si>
  <si>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</si>
  <si>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</si>
  <si>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</si>
  <si>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</si>
  <si>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</si>
  <si>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</si>
  <si>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</si>
  <si>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</si>
  <si>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</si>
  <si>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</si>
  <si>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</si>
  <si>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</si>
  <si>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</si>
  <si>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</si>
  <si>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</si>
  <si>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</si>
  <si>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</si>
  <si>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</si>
  <si>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</si>
  <si>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</si>
  <si>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</si>
  <si>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</si>
  <si>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</si>
  <si>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</si>
  <si>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</si>
  <si>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</si>
  <si>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</si>
  <si>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</si>
  <si>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</si>
  <si>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</si>
  <si>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</si>
  <si>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</si>
  <si>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</si>
  <si>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</si>
  <si>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</si>
  <si>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</si>
  <si>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</si>
  <si>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</si>
  <si>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</si>
  <si>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</si>
  <si>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</si>
  <si>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</si>
  <si>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</si>
  <si>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</si>
  <si>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</si>
  <si>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</si>
  <si>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</si>
  <si>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</si>
  <si>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</si>
  <si>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</si>
  <si>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</si>
  <si>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</si>
  <si>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</si>
  <si>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</si>
  <si>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</si>
  <si>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</si>
  <si>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</si>
  <si>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</si>
  <si>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</si>
  <si>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</si>
  <si>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</si>
  <si>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</si>
  <si>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</si>
  <si>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</si>
  <si>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</si>
  <si>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</si>
  <si>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</si>
  <si>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</si>
  <si>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</si>
  <si>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</si>
  <si>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</si>
  <si>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</si>
  <si>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</si>
  <si>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</si>
  <si>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</si>
  <si>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</si>
  <si>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</si>
  <si>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</si>
  <si>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</si>
  <si>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</si>
  <si>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</si>
  <si>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</si>
  <si>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</si>
  <si>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</si>
  <si>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</si>
  <si>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</si>
  <si>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</si>
  <si>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</si>
  <si>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</si>
  <si>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</si>
  <si>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</si>
  <si>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</si>
  <si>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</si>
  <si>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</si>
  <si>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</si>
  <si>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</si>
  <si>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</si>
  <si>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</si>
  <si>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</si>
  <si>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</si>
  <si>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</si>
  <si>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</si>
  <si>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</si>
  <si>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</si>
  <si>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</si>
  <si>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</si>
  <si>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</si>
  <si>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</si>
  <si>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</si>
  <si>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</si>
  <si>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</si>
  <si>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</si>
  <si>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</si>
  <si>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</si>
  <si>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</si>
  <si>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</si>
  <si>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</si>
  <si>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</si>
  <si>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</si>
  <si>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</si>
  <si>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</si>
  <si>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</si>
  <si>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</si>
  <si>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</si>
  <si>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</si>
  <si>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</si>
  <si>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</si>
  <si>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</si>
  <si>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</si>
  <si>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</si>
  <si>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</si>
  <si>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</si>
  <si>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</si>
  <si>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</si>
  <si>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</si>
  <si>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</si>
  <si>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</si>
  <si>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</si>
  <si>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</si>
  <si>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</si>
  <si>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</si>
  <si>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</si>
  <si>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</si>
  <si>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</si>
  <si>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</si>
  <si>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</si>
  <si>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</si>
  <si>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</si>
  <si>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</si>
  <si>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</si>
  <si>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</si>
  <si>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</si>
  <si>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</si>
  <si>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</si>
  <si>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</si>
  <si>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</si>
  <si>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</si>
  <si>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</si>
  <si>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</si>
  <si>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</si>
  <si>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</si>
  <si>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</si>
  <si>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</si>
  <si>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</si>
  <si>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</si>
  <si>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</si>
  <si>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</si>
  <si>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</si>
  <si>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</si>
  <si>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</si>
  <si>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</si>
  <si>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</si>
  <si>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</si>
  <si>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</si>
  <si>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</si>
  <si>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</si>
  <si>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</si>
  <si>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</si>
  <si>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</si>
  <si>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</si>
  <si>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</si>
  <si>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</si>
  <si>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</si>
  <si>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</si>
  <si>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</si>
  <si>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</si>
  <si>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</si>
  <si>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</si>
  <si>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</si>
  <si>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</si>
  <si>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</si>
  <si>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</si>
  <si>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</si>
  <si>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</si>
  <si>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</si>
  <si>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</si>
  <si>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</si>
  <si>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</si>
  <si>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</si>
  <si>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</si>
  <si>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</si>
  <si>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</si>
  <si>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</si>
  <si>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</si>
  <si>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</si>
  <si>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</si>
  <si>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</si>
  <si>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</si>
  <si>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</si>
  <si>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</si>
  <si>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</si>
  <si>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</si>
  <si>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</si>
  <si>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</si>
  <si>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</si>
  <si>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</si>
  <si>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</si>
  <si>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</si>
  <si>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</si>
  <si>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</si>
  <si>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</si>
  <si>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</si>
  <si>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</si>
  <si>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</si>
  <si>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</si>
  <si>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</si>
  <si>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</si>
  <si>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</si>
  <si>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</si>
  <si>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</si>
  <si>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</si>
  <si>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</si>
  <si>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</si>
  <si>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</si>
  <si>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</si>
  <si>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</si>
  <si>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</si>
  <si>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</si>
  <si>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</si>
  <si>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</si>
  <si>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</si>
  <si>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</si>
  <si>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</si>
  <si>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</si>
  <si>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</si>
  <si>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28-02-2018</t>
  </si>
  <si>
    <t>Завод за антирабичну заштиту, Пастеров завод</t>
  </si>
  <si>
    <t>Нови Сад, Хајдук Вељкова 1</t>
  </si>
  <si>
    <t>08066388</t>
  </si>
  <si>
    <t>100715745</t>
  </si>
  <si>
    <t>840-146661-40</t>
  </si>
  <si>
    <t>Nema gresaka!!!!!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</si>
</sst>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8.emf" /><Relationship Id="rId3" Type="http://schemas.openxmlformats.org/officeDocument/2006/relationships/image" Target="../media/image7.emf" /><Relationship Id="rId4" Type="http://schemas.openxmlformats.org/officeDocument/2006/relationships/image" Target="../media/image24.emf" /><Relationship Id="rId5" Type="http://schemas.openxmlformats.org/officeDocument/2006/relationships/image" Target="../media/image26.emf" /><Relationship Id="rId6" Type="http://schemas.openxmlformats.org/officeDocument/2006/relationships/image" Target="../media/image32.emf" /><Relationship Id="rId7" Type="http://schemas.openxmlformats.org/officeDocument/2006/relationships/image" Target="../media/image35.emf" /><Relationship Id="rId8" Type="http://schemas.openxmlformats.org/officeDocument/2006/relationships/image" Target="../media/image20.emf" /><Relationship Id="rId9" Type="http://schemas.openxmlformats.org/officeDocument/2006/relationships/image" Target="../media/image33.emf" /><Relationship Id="rId10" Type="http://schemas.openxmlformats.org/officeDocument/2006/relationships/image" Target="../media/image23.emf" /><Relationship Id="rId11" Type="http://schemas.openxmlformats.org/officeDocument/2006/relationships/image" Target="../media/image30.emf" /><Relationship Id="rId12" Type="http://schemas.openxmlformats.org/officeDocument/2006/relationships/image" Target="../media/image40.emf" /><Relationship Id="rId13" Type="http://schemas.openxmlformats.org/officeDocument/2006/relationships/image" Target="../media/image41.emf" /><Relationship Id="rId14" Type="http://schemas.openxmlformats.org/officeDocument/2006/relationships/image" Target="../media/image28.emf" /><Relationship Id="rId15" Type="http://schemas.openxmlformats.org/officeDocument/2006/relationships/image" Target="../media/image8.emf" /><Relationship Id="rId16" Type="http://schemas.openxmlformats.org/officeDocument/2006/relationships/image" Target="../media/image31.emf" /><Relationship Id="rId17" Type="http://schemas.openxmlformats.org/officeDocument/2006/relationships/image" Target="../media/image25.emf" /><Relationship Id="rId18" Type="http://schemas.openxmlformats.org/officeDocument/2006/relationships/image" Target="../media/image10.emf" /><Relationship Id="rId19" Type="http://schemas.openxmlformats.org/officeDocument/2006/relationships/image" Target="../media/image4.emf" /><Relationship Id="rId20" Type="http://schemas.openxmlformats.org/officeDocument/2006/relationships/image" Target="../media/image5.emf" /><Relationship Id="rId21" Type="http://schemas.openxmlformats.org/officeDocument/2006/relationships/image" Target="../media/image17.emf" /><Relationship Id="rId22" Type="http://schemas.openxmlformats.org/officeDocument/2006/relationships/image" Target="../media/image16.emf" /><Relationship Id="rId23" Type="http://schemas.openxmlformats.org/officeDocument/2006/relationships/image" Target="../media/image22.emf" /><Relationship Id="rId24" Type="http://schemas.openxmlformats.org/officeDocument/2006/relationships/image" Target="../media/image36.emf" /><Relationship Id="rId25" Type="http://schemas.openxmlformats.org/officeDocument/2006/relationships/image" Target="../media/image19.emf" /><Relationship Id="rId26" Type="http://schemas.openxmlformats.org/officeDocument/2006/relationships/image" Target="../media/image15.emf" /><Relationship Id="rId27" Type="http://schemas.openxmlformats.org/officeDocument/2006/relationships/image" Target="../media/image2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3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1758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1839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1840</v>
      </c>
      <c r="D10" s="562"/>
      <c r="E10" s="41"/>
    </row>
    <row r="11" spans="3:4" ht="16.5" customHeight="1">
      <c r="C11" s="561" t="s">
        <v>1841</v>
      </c>
      <c r="D11" s="562"/>
    </row>
    <row r="12" spans="2:5" ht="16.5" customHeight="1">
      <c r="B12" s="42"/>
      <c r="C12" s="561" t="s">
        <v>1842</v>
      </c>
      <c r="D12" s="562"/>
      <c r="E12" s="42"/>
    </row>
    <row r="13" spans="2:5" ht="16.5" customHeight="1">
      <c r="B13" s="42"/>
      <c r="C13" s="561" t="s">
        <v>1843</v>
      </c>
      <c r="D13" s="562"/>
      <c r="E13" s="42"/>
    </row>
    <row r="14" spans="2:5" ht="16.5" customHeight="1">
      <c r="B14" s="42"/>
      <c r="C14" s="563" t="s">
        <v>1844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48</v>
      </c>
      <c r="B29" s="44" t="str">
        <f>LEFT(A29,2)</f>
        <v>06</v>
      </c>
      <c r="D29" s="44" t="s">
        <v>476</v>
      </c>
      <c r="E29" s="44" t="str">
        <f>LEFT(D29,8)</f>
        <v>00206023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471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128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129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384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385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386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387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388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389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390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269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391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270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392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 t="s">
        <v>393</v>
      </c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 t="s">
        <v>394</v>
      </c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 t="s">
        <v>395</v>
      </c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 t="s">
        <v>396</v>
      </c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 t="s">
        <v>397</v>
      </c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 t="s">
        <v>398</v>
      </c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 t="s">
        <v>399</v>
      </c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 t="s">
        <v>476</v>
      </c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 t="s">
        <v>271</v>
      </c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 t="s">
        <v>629</v>
      </c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 t="s">
        <v>272</v>
      </c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 t="s">
        <v>273</v>
      </c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 t="s">
        <v>274</v>
      </c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 t="s">
        <v>739</v>
      </c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D22" sqref="D22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1767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06 НОВИ САД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00206023 ПАСТЕРОВ ЗАВОД НОВИ САД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11648</v>
      </c>
      <c r="E13" s="79">
        <f>E14+E15</f>
        <v>10044</v>
      </c>
    </row>
    <row r="14" spans="1:5" ht="24" customHeight="1">
      <c r="A14" s="80"/>
      <c r="B14" s="81" t="s">
        <v>201</v>
      </c>
      <c r="C14" s="82" t="s">
        <v>213</v>
      </c>
      <c r="D14" s="83">
        <v>11648</v>
      </c>
      <c r="E14" s="84">
        <v>10044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1768</v>
      </c>
      <c r="D16" s="78">
        <f>D17+D18+D19</f>
        <v>89198</v>
      </c>
      <c r="E16" s="79">
        <f>E17+E18+E19</f>
        <v>61621</v>
      </c>
    </row>
    <row r="17" spans="1:5" ht="24" customHeight="1">
      <c r="A17" s="80"/>
      <c r="B17" s="81" t="s">
        <v>206</v>
      </c>
      <c r="C17" s="82" t="s">
        <v>215</v>
      </c>
      <c r="D17" s="83">
        <v>85321</v>
      </c>
      <c r="E17" s="84">
        <v>61621</v>
      </c>
    </row>
    <row r="18" spans="1:5" ht="24" customHeight="1">
      <c r="A18" s="80"/>
      <c r="B18" s="81" t="s">
        <v>207</v>
      </c>
      <c r="C18" s="82" t="s">
        <v>216</v>
      </c>
      <c r="D18" s="83">
        <v>3877</v>
      </c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1769</v>
      </c>
      <c r="D20" s="78">
        <f>D21+D22+D23</f>
        <v>79301</v>
      </c>
      <c r="E20" s="79">
        <f>E21+E22+E23</f>
        <v>53689</v>
      </c>
    </row>
    <row r="21" spans="1:5" ht="24" customHeight="1">
      <c r="A21" s="80"/>
      <c r="B21" s="81" t="s">
        <v>218</v>
      </c>
      <c r="C21" s="82" t="s">
        <v>219</v>
      </c>
      <c r="D21" s="83">
        <v>74552</v>
      </c>
      <c r="E21" s="84">
        <v>53689</v>
      </c>
    </row>
    <row r="22" spans="1:5" ht="24" customHeight="1">
      <c r="A22" s="80"/>
      <c r="B22" s="81" t="s">
        <v>220</v>
      </c>
      <c r="C22" s="82" t="s">
        <v>221</v>
      </c>
      <c r="D22" s="83">
        <v>4749</v>
      </c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1838</v>
      </c>
      <c r="D24" s="78">
        <f>D13+D16-D20</f>
        <v>21545</v>
      </c>
      <c r="E24" s="78">
        <f>E13+E16-E20</f>
        <v>17976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21545</v>
      </c>
      <c r="E25" s="84">
        <v>17976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">
      <selection activeCell="A2" sqref="A2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06 НОВИ САД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00206023 ПАСТЕРОВ ЗАВОД НОВИ САД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1760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43" t="s">
        <v>533</v>
      </c>
      <c r="B18" s="645" t="s">
        <v>534</v>
      </c>
      <c r="C18" s="645" t="s">
        <v>535</v>
      </c>
      <c r="D18" s="653" t="s">
        <v>977</v>
      </c>
      <c r="E18" s="653" t="s">
        <v>976</v>
      </c>
      <c r="F18" s="661" t="s">
        <v>975</v>
      </c>
      <c r="G18" s="649" t="s">
        <v>1002</v>
      </c>
      <c r="H18" s="651" t="s">
        <v>965</v>
      </c>
    </row>
    <row r="19" spans="1:8" ht="35.25" customHeight="1">
      <c r="A19" s="644"/>
      <c r="B19" s="648"/>
      <c r="C19" s="646"/>
      <c r="D19" s="654"/>
      <c r="E19" s="654"/>
      <c r="F19" s="662"/>
      <c r="G19" s="650"/>
      <c r="H19" s="652"/>
    </row>
    <row r="20" spans="1:8" ht="24.75" customHeight="1">
      <c r="A20" s="644"/>
      <c r="B20" s="648"/>
      <c r="C20" s="646"/>
      <c r="D20" s="654"/>
      <c r="E20" s="654"/>
      <c r="F20" s="662"/>
      <c r="G20" s="650"/>
      <c r="H20" s="652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0</v>
      </c>
      <c r="E22" s="196">
        <f>E23</f>
        <v>0</v>
      </c>
      <c r="F22" s="178">
        <f aca="true" t="shared" si="0" ref="F22:F32">D22+E22</f>
        <v>0</v>
      </c>
      <c r="G22" s="251">
        <f>G23</f>
        <v>0</v>
      </c>
      <c r="H22" s="21">
        <f aca="true" t="shared" si="1" ref="H22:H32">F22+G22</f>
        <v>0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0</v>
      </c>
      <c r="E23" s="196">
        <f>E24+E29</f>
        <v>0</v>
      </c>
      <c r="F23" s="178">
        <f t="shared" si="0"/>
        <v>0</v>
      </c>
      <c r="G23" s="251">
        <f>G24+G29</f>
        <v>0</v>
      </c>
      <c r="H23" s="21">
        <f t="shared" si="1"/>
        <v>0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0</v>
      </c>
      <c r="E29" s="196">
        <f>E30</f>
        <v>0</v>
      </c>
      <c r="F29" s="178">
        <f t="shared" si="0"/>
        <v>0</v>
      </c>
      <c r="G29" s="254"/>
      <c r="H29" s="21">
        <f t="shared" si="1"/>
        <v>0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0</v>
      </c>
      <c r="E30" s="196">
        <f>E31</f>
        <v>0</v>
      </c>
      <c r="F30" s="178">
        <f t="shared" si="0"/>
        <v>0</v>
      </c>
      <c r="G30" s="254"/>
      <c r="H30" s="21">
        <f t="shared" si="1"/>
        <v>0</v>
      </c>
    </row>
    <row r="31" spans="1:8" ht="12.75">
      <c r="A31" s="195">
        <v>5101</v>
      </c>
      <c r="B31" s="176">
        <v>781100</v>
      </c>
      <c r="C31" s="175" t="s">
        <v>456</v>
      </c>
      <c r="D31" s="252"/>
      <c r="E31" s="252"/>
      <c r="F31" s="178">
        <f t="shared" si="0"/>
        <v>0</v>
      </c>
      <c r="G31" s="255"/>
      <c r="H31" s="21">
        <f t="shared" si="1"/>
        <v>0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0</v>
      </c>
      <c r="E32" s="192">
        <f>E22</f>
        <v>0</v>
      </c>
      <c r="F32" s="169">
        <f t="shared" si="0"/>
        <v>0</v>
      </c>
      <c r="G32" s="253">
        <f>G22</f>
        <v>0</v>
      </c>
      <c r="H32" s="31">
        <f t="shared" si="1"/>
        <v>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43" t="s">
        <v>533</v>
      </c>
      <c r="B37" s="645" t="s">
        <v>534</v>
      </c>
      <c r="C37" s="645" t="s">
        <v>535</v>
      </c>
      <c r="D37" s="661" t="s">
        <v>972</v>
      </c>
      <c r="E37" s="656"/>
    </row>
    <row r="38" spans="1:5" ht="18" customHeight="1">
      <c r="A38" s="663"/>
      <c r="B38" s="647"/>
      <c r="C38" s="647"/>
      <c r="D38" s="665"/>
      <c r="E38" s="657"/>
    </row>
    <row r="39" spans="1:5" ht="23.25" customHeight="1">
      <c r="A39" s="663"/>
      <c r="B39" s="647"/>
      <c r="C39" s="647"/>
      <c r="D39" s="665"/>
      <c r="E39" s="657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0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0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0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44" t="s">
        <v>533</v>
      </c>
      <c r="B69" s="648" t="s">
        <v>534</v>
      </c>
      <c r="C69" s="648" t="s">
        <v>535</v>
      </c>
      <c r="D69" s="662" t="s">
        <v>972</v>
      </c>
      <c r="E69" s="656"/>
    </row>
    <row r="70" spans="1:5" ht="18.75" customHeight="1">
      <c r="A70" s="663"/>
      <c r="B70" s="647"/>
      <c r="C70" s="647"/>
      <c r="D70" s="665"/>
      <c r="E70" s="657"/>
    </row>
    <row r="71" spans="1:5" ht="18" customHeight="1">
      <c r="A71" s="663"/>
      <c r="B71" s="647"/>
      <c r="C71" s="647"/>
      <c r="D71" s="665"/>
      <c r="E71" s="657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8" t="s">
        <v>533</v>
      </c>
      <c r="B145" s="659" t="s">
        <v>534</v>
      </c>
      <c r="C145" s="660" t="s">
        <v>535</v>
      </c>
      <c r="D145" s="664" t="s">
        <v>972</v>
      </c>
      <c r="E145" s="655"/>
    </row>
    <row r="146" spans="1:5" ht="18" customHeight="1">
      <c r="A146" s="658"/>
      <c r="B146" s="659"/>
      <c r="C146" s="660"/>
      <c r="D146" s="664"/>
      <c r="E146" s="655"/>
    </row>
    <row r="147" spans="1:5" ht="18" customHeight="1">
      <c r="A147" s="658"/>
      <c r="B147" s="659"/>
      <c r="C147" s="660"/>
      <c r="D147" s="664"/>
      <c r="E147" s="65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8" t="s">
        <v>533</v>
      </c>
      <c r="B214" s="659" t="s">
        <v>534</v>
      </c>
      <c r="C214" s="660" t="s">
        <v>535</v>
      </c>
      <c r="D214" s="664" t="s">
        <v>956</v>
      </c>
      <c r="E214" s="655"/>
    </row>
    <row r="215" spans="1:5" ht="24.75" customHeight="1">
      <c r="A215" s="658"/>
      <c r="B215" s="659"/>
      <c r="C215" s="660"/>
      <c r="D215" s="664"/>
      <c r="E215" s="655"/>
    </row>
    <row r="216" spans="1:5" ht="23.25" customHeight="1">
      <c r="A216" s="658"/>
      <c r="B216" s="659"/>
      <c r="C216" s="660"/>
      <c r="D216" s="664"/>
      <c r="E216" s="65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8" t="s">
        <v>533</v>
      </c>
      <c r="B284" s="659" t="s">
        <v>534</v>
      </c>
      <c r="C284" s="660" t="s">
        <v>535</v>
      </c>
      <c r="D284" s="664" t="s">
        <v>956</v>
      </c>
      <c r="E284" s="655"/>
    </row>
    <row r="285" spans="1:5" ht="17.25" customHeight="1">
      <c r="A285" s="658"/>
      <c r="B285" s="659"/>
      <c r="C285" s="660"/>
      <c r="D285" s="664"/>
      <c r="E285" s="655"/>
    </row>
    <row r="286" spans="1:5" ht="21" customHeight="1">
      <c r="A286" s="658"/>
      <c r="B286" s="659"/>
      <c r="C286" s="660"/>
      <c r="D286" s="664"/>
      <c r="E286" s="65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0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B145:B147"/>
    <mergeCell ref="D145:D147"/>
    <mergeCell ref="C145:C147"/>
    <mergeCell ref="B69:B71"/>
    <mergeCell ref="C69:C71"/>
    <mergeCell ref="D69:D71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A18:A20"/>
    <mergeCell ref="C18:C20"/>
    <mergeCell ref="C37:C39"/>
    <mergeCell ref="B18:B20"/>
    <mergeCell ref="G18:G20"/>
    <mergeCell ref="H18:H20"/>
    <mergeCell ref="D18:D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00206023 ПАСТЕРОВ ЗАВОД НОВИ САД</v>
      </c>
      <c r="B8" s="112"/>
    </row>
    <row r="9" spans="1:6" ht="39" customHeight="1">
      <c r="A9" s="666" t="s">
        <v>1770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1771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31" sqref="G31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1760</v>
      </c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00206023 ПАСТЕРОВ ЗАВОД НОВИ САД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0</v>
      </c>
      <c r="E13" s="120">
        <f t="shared" si="0"/>
        <v>0</v>
      </c>
      <c r="F13" s="120">
        <f t="shared" si="0"/>
        <v>0</v>
      </c>
      <c r="G13" s="120">
        <f t="shared" si="0"/>
        <v>0</v>
      </c>
      <c r="H13" s="120">
        <f t="shared" si="0"/>
        <v>0</v>
      </c>
    </row>
    <row r="14" spans="1:8" ht="19.5" customHeight="1">
      <c r="A14" s="118" t="s">
        <v>940</v>
      </c>
      <c r="B14" s="119" t="s">
        <v>941</v>
      </c>
      <c r="C14" s="121"/>
      <c r="D14" s="121"/>
      <c r="E14" s="120">
        <f>C14+D14</f>
        <v>0</v>
      </c>
      <c r="F14" s="121"/>
      <c r="G14" s="121"/>
      <c r="H14" s="120">
        <f>F14+G14</f>
        <v>0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08066388</v>
      </c>
      <c r="B2" s="236" t="str">
        <f>NazivKorisnika</f>
        <v>Завод за антирабичну заштиту, Пастеров завод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0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61621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-61621</v>
      </c>
      <c r="H12" s="244">
        <f>G12</f>
        <v>-61621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1756</v>
      </c>
    </row>
    <row r="2" ht="12.75">
      <c r="A2" s="517"/>
    </row>
    <row r="3" ht="12.75">
      <c r="A3" s="516" t="s">
        <v>1845</v>
      </c>
    </row>
    <row r="4" ht="18">
      <c r="A4" s="515" t="s">
        <v>1757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1">
      <selection activeCell="G13" sqref="G13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Завод за антирабичну заштиту, Пастеров завод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Нови Сад, Хајдук Вељкова 1</v>
      </c>
      <c r="B9" s="275"/>
      <c r="C9" s="285"/>
      <c r="E9" s="518" t="str">
        <f>"Матични број:   "&amp;MatBroj</f>
        <v>Матични број:   08066388</v>
      </c>
      <c r="F9" s="283"/>
      <c r="G9" s="276"/>
    </row>
    <row r="10" spans="1:7" ht="15.75">
      <c r="A10" s="284" t="str">
        <f>"ПИБ:   "&amp;bip</f>
        <v>ПИБ:   100715745</v>
      </c>
      <c r="B10" s="275"/>
      <c r="C10" s="285"/>
      <c r="E10" s="519" t="str">
        <f>"Број подрачуна:  "&amp;BrojPodr</f>
        <v>Број подрачуна:  840-146661-40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91" t="s">
        <v>1011</v>
      </c>
      <c r="B14" s="591"/>
      <c r="C14" s="591"/>
      <c r="D14" s="591"/>
      <c r="E14" s="591"/>
      <c r="F14" s="591"/>
      <c r="G14" s="591"/>
      <c r="H14" s="290"/>
    </row>
    <row r="15" spans="1:8" ht="14.25" customHeight="1">
      <c r="A15" s="592" t="s">
        <v>1759</v>
      </c>
      <c r="B15" s="592"/>
      <c r="C15" s="592"/>
      <c r="D15" s="592"/>
      <c r="E15" s="592"/>
      <c r="F15" s="592"/>
      <c r="G15" s="592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6" t="s">
        <v>533</v>
      </c>
      <c r="B18" s="587" t="s">
        <v>534</v>
      </c>
      <c r="C18" s="576" t="s">
        <v>535</v>
      </c>
      <c r="D18" s="295" t="s">
        <v>1012</v>
      </c>
      <c r="E18" s="576" t="s">
        <v>1013</v>
      </c>
      <c r="F18" s="576"/>
      <c r="G18" s="576"/>
    </row>
    <row r="19" spans="1:7" ht="12.75">
      <c r="A19" s="576"/>
      <c r="B19" s="587"/>
      <c r="C19" s="576"/>
      <c r="D19" s="588" t="s">
        <v>1014</v>
      </c>
      <c r="E19" s="576" t="s">
        <v>1015</v>
      </c>
      <c r="F19" s="576" t="s">
        <v>1016</v>
      </c>
      <c r="G19" s="590" t="s">
        <v>1017</v>
      </c>
    </row>
    <row r="20" spans="1:7" ht="12.75">
      <c r="A20" s="576"/>
      <c r="B20" s="587"/>
      <c r="C20" s="576"/>
      <c r="D20" s="589"/>
      <c r="E20" s="576"/>
      <c r="F20" s="576"/>
      <c r="G20" s="58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7580</v>
      </c>
      <c r="E23" s="301">
        <f>E24+E42</f>
        <v>33057</v>
      </c>
      <c r="F23" s="301">
        <f>F24+F42</f>
        <v>17237</v>
      </c>
      <c r="G23" s="301">
        <f aca="true" t="shared" si="0" ref="G23:G86">E23-F23</f>
        <v>15820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4364</v>
      </c>
      <c r="E24" s="301">
        <f>E25+E29+E31+E33+E37+E40</f>
        <v>21935</v>
      </c>
      <c r="F24" s="301">
        <f>F25+F29+F31+F33+F37+F40</f>
        <v>17237</v>
      </c>
      <c r="G24" s="301">
        <f t="shared" si="0"/>
        <v>4698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4364</v>
      </c>
      <c r="E25" s="301">
        <f>SUM(E26:E28)</f>
        <v>21935</v>
      </c>
      <c r="F25" s="301">
        <f>SUM(F26:F28)</f>
        <v>17237</v>
      </c>
      <c r="G25" s="301">
        <f t="shared" si="0"/>
        <v>4698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540</v>
      </c>
      <c r="E26" s="306">
        <v>9237</v>
      </c>
      <c r="F26" s="306">
        <v>8707</v>
      </c>
      <c r="G26" s="301">
        <f t="shared" si="0"/>
        <v>530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3711</v>
      </c>
      <c r="E27" s="306">
        <v>12586</v>
      </c>
      <c r="F27" s="306">
        <v>8530</v>
      </c>
      <c r="G27" s="301">
        <f t="shared" si="0"/>
        <v>4056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>
        <v>113</v>
      </c>
      <c r="E28" s="306">
        <v>112</v>
      </c>
      <c r="F28" s="306"/>
      <c r="G28" s="301">
        <f t="shared" si="0"/>
        <v>112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/>
      <c r="E41" s="306"/>
      <c r="F41" s="306"/>
      <c r="G41" s="301">
        <f t="shared" si="0"/>
        <v>0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3216</v>
      </c>
      <c r="E42" s="301">
        <f>E43+E51</f>
        <v>11122</v>
      </c>
      <c r="F42" s="301">
        <f>F43+F51</f>
        <v>0</v>
      </c>
      <c r="G42" s="301">
        <f t="shared" si="0"/>
        <v>11122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6" t="s">
        <v>533</v>
      </c>
      <c r="B45" s="587" t="s">
        <v>534</v>
      </c>
      <c r="C45" s="576" t="s">
        <v>535</v>
      </c>
      <c r="D45" s="295" t="s">
        <v>1012</v>
      </c>
      <c r="E45" s="576" t="s">
        <v>1013</v>
      </c>
      <c r="F45" s="576"/>
      <c r="G45" s="576"/>
    </row>
    <row r="46" spans="1:7" ht="12.75">
      <c r="A46" s="576"/>
      <c r="B46" s="587"/>
      <c r="C46" s="576"/>
      <c r="D46" s="588" t="s">
        <v>1014</v>
      </c>
      <c r="E46" s="576" t="s">
        <v>1015</v>
      </c>
      <c r="F46" s="576" t="s">
        <v>1016</v>
      </c>
      <c r="G46" s="590" t="s">
        <v>1063</v>
      </c>
    </row>
    <row r="47" spans="1:7" ht="12.75">
      <c r="A47" s="576"/>
      <c r="B47" s="587"/>
      <c r="C47" s="576"/>
      <c r="D47" s="589"/>
      <c r="E47" s="576"/>
      <c r="F47" s="576"/>
      <c r="G47" s="58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3216</v>
      </c>
      <c r="E51" s="301">
        <f>E52+E53</f>
        <v>11122</v>
      </c>
      <c r="F51" s="301">
        <f>F52+F53</f>
        <v>0</v>
      </c>
      <c r="G51" s="301">
        <f t="shared" si="0"/>
        <v>11122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3216</v>
      </c>
      <c r="E53" s="306">
        <v>11122</v>
      </c>
      <c r="F53" s="306"/>
      <c r="G53" s="301">
        <f t="shared" si="0"/>
        <v>11122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12445</v>
      </c>
      <c r="E54" s="301">
        <f>E55+E75+E97</f>
        <v>22895</v>
      </c>
      <c r="F54" s="301">
        <f>F55+F75+F97</f>
        <v>12</v>
      </c>
      <c r="G54" s="301">
        <f t="shared" si="0"/>
        <v>22883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89</v>
      </c>
      <c r="E55" s="301">
        <f>E56+E66</f>
        <v>101</v>
      </c>
      <c r="F55" s="301">
        <f>F56+F66</f>
        <v>12</v>
      </c>
      <c r="G55" s="301">
        <f t="shared" si="0"/>
        <v>89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89</v>
      </c>
      <c r="E56" s="301">
        <f>SUM(E57:E65)</f>
        <v>101</v>
      </c>
      <c r="F56" s="301">
        <f>SUM(F57:F65)</f>
        <v>12</v>
      </c>
      <c r="G56" s="301">
        <f t="shared" si="0"/>
        <v>89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>
        <v>89</v>
      </c>
      <c r="E65" s="306">
        <v>101</v>
      </c>
      <c r="F65" s="306">
        <v>12</v>
      </c>
      <c r="G65" s="301">
        <f t="shared" si="0"/>
        <v>89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11976</v>
      </c>
      <c r="E75" s="301">
        <f>E76+E86+E92</f>
        <v>22738</v>
      </c>
      <c r="F75" s="301">
        <f>F76+F86+F92</f>
        <v>0</v>
      </c>
      <c r="G75" s="301">
        <f t="shared" si="0"/>
        <v>22738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11648</v>
      </c>
      <c r="E76" s="301">
        <f>E77+E78+E79+E80+E81+E82+E83+E84+E85</f>
        <v>21545</v>
      </c>
      <c r="F76" s="301">
        <f>F77+F78+F79+F80+F81+F82+F83+F84+F85</f>
        <v>0</v>
      </c>
      <c r="G76" s="301">
        <f t="shared" si="0"/>
        <v>21545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11078</v>
      </c>
      <c r="E77" s="306">
        <v>21285</v>
      </c>
      <c r="F77" s="306"/>
      <c r="G77" s="301">
        <f t="shared" si="0"/>
        <v>21285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>
        <v>570</v>
      </c>
      <c r="E80" s="306">
        <v>260</v>
      </c>
      <c r="F80" s="306"/>
      <c r="G80" s="301">
        <f t="shared" si="0"/>
        <v>260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125</v>
      </c>
      <c r="E86" s="301">
        <f>E91</f>
        <v>1075</v>
      </c>
      <c r="F86" s="301">
        <f>F91</f>
        <v>0</v>
      </c>
      <c r="G86" s="301">
        <f t="shared" si="0"/>
        <v>1075</v>
      </c>
    </row>
    <row r="87" spans="1:7" ht="36">
      <c r="A87" s="576" t="s">
        <v>533</v>
      </c>
      <c r="B87" s="587" t="s">
        <v>534</v>
      </c>
      <c r="C87" s="576" t="s">
        <v>535</v>
      </c>
      <c r="D87" s="295" t="s">
        <v>1012</v>
      </c>
      <c r="E87" s="576" t="s">
        <v>1013</v>
      </c>
      <c r="F87" s="576"/>
      <c r="G87" s="576"/>
    </row>
    <row r="88" spans="1:7" ht="12.75">
      <c r="A88" s="576"/>
      <c r="B88" s="587"/>
      <c r="C88" s="576"/>
      <c r="D88" s="588" t="s">
        <v>1014</v>
      </c>
      <c r="E88" s="576" t="s">
        <v>1015</v>
      </c>
      <c r="F88" s="576" t="s">
        <v>1016</v>
      </c>
      <c r="G88" s="590" t="s">
        <v>1098</v>
      </c>
    </row>
    <row r="89" spans="1:7" ht="12.75">
      <c r="A89" s="576"/>
      <c r="B89" s="587"/>
      <c r="C89" s="576"/>
      <c r="D89" s="589"/>
      <c r="E89" s="576"/>
      <c r="F89" s="576"/>
      <c r="G89" s="58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125</v>
      </c>
      <c r="E91" s="306">
        <v>1075</v>
      </c>
      <c r="F91" s="306"/>
      <c r="G91" s="301">
        <f aca="true" t="shared" si="1" ref="G91:G103">E91-F91</f>
        <v>1075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203</v>
      </c>
      <c r="E92" s="301">
        <f>SUM(E93:E96)</f>
        <v>118</v>
      </c>
      <c r="F92" s="301">
        <f>SUM(F93:F96)</f>
        <v>0</v>
      </c>
      <c r="G92" s="301">
        <f t="shared" si="1"/>
        <v>118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203</v>
      </c>
      <c r="E94" s="306">
        <v>118</v>
      </c>
      <c r="F94" s="306"/>
      <c r="G94" s="301">
        <f t="shared" si="1"/>
        <v>118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380</v>
      </c>
      <c r="E97" s="301">
        <f>E98</f>
        <v>56</v>
      </c>
      <c r="F97" s="301">
        <f>F98</f>
        <v>0</v>
      </c>
      <c r="G97" s="301">
        <f t="shared" si="1"/>
        <v>56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380</v>
      </c>
      <c r="E98" s="301">
        <f>SUM(E99:E101)</f>
        <v>56</v>
      </c>
      <c r="F98" s="301">
        <f>SUM(F99:F101)</f>
        <v>0</v>
      </c>
      <c r="G98" s="301">
        <f t="shared" si="1"/>
        <v>56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378</v>
      </c>
      <c r="E100" s="306">
        <v>1</v>
      </c>
      <c r="F100" s="306"/>
      <c r="G100" s="301">
        <f t="shared" si="1"/>
        <v>1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2</v>
      </c>
      <c r="E101" s="306">
        <v>55</v>
      </c>
      <c r="F101" s="306"/>
      <c r="G101" s="301">
        <f t="shared" si="1"/>
        <v>55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20025</v>
      </c>
      <c r="E102" s="301">
        <f>E23+E54</f>
        <v>55952</v>
      </c>
      <c r="F102" s="301">
        <f>F23+F54</f>
        <v>17249</v>
      </c>
      <c r="G102" s="301">
        <f t="shared" si="1"/>
        <v>38703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/>
      <c r="E103" s="306"/>
      <c r="F103" s="306"/>
      <c r="G103" s="301">
        <f t="shared" si="1"/>
        <v>0</v>
      </c>
    </row>
    <row r="104" spans="1:7" ht="12.75">
      <c r="A104" s="581" t="s">
        <v>533</v>
      </c>
      <c r="B104" s="577" t="s">
        <v>534</v>
      </c>
      <c r="C104" s="582" t="s">
        <v>535</v>
      </c>
      <c r="D104" s="582"/>
      <c r="E104" s="582"/>
      <c r="F104" s="582" t="s">
        <v>1113</v>
      </c>
      <c r="G104" s="582"/>
    </row>
    <row r="105" spans="1:7" ht="24">
      <c r="A105" s="581"/>
      <c r="B105" s="577"/>
      <c r="C105" s="582"/>
      <c r="D105" s="582"/>
      <c r="E105" s="582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83">
        <v>3</v>
      </c>
      <c r="D106" s="583"/>
      <c r="E106" s="583"/>
      <c r="F106" s="315" t="s">
        <v>419</v>
      </c>
      <c r="G106" s="315" t="s">
        <v>420</v>
      </c>
    </row>
    <row r="107" spans="1:7" ht="21.75" customHeight="1">
      <c r="A107" s="312"/>
      <c r="B107" s="313"/>
      <c r="C107" s="584" t="s">
        <v>1116</v>
      </c>
      <c r="D107" s="585"/>
      <c r="E107" s="586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67" t="s">
        <v>1117</v>
      </c>
      <c r="D108" s="567"/>
      <c r="E108" s="567"/>
      <c r="F108" s="301">
        <f>F109+F133+F155+F213+F241+F255</f>
        <v>1442</v>
      </c>
      <c r="G108" s="301">
        <f>G109+G133+G155+G213+G241+G255</f>
        <v>2133</v>
      </c>
    </row>
    <row r="109" spans="1:7" s="302" customFormat="1" ht="21.75" customHeight="1">
      <c r="A109" s="293">
        <v>1075</v>
      </c>
      <c r="B109" s="294">
        <v>210000</v>
      </c>
      <c r="C109" s="580" t="s">
        <v>1118</v>
      </c>
      <c r="D109" s="580"/>
      <c r="E109" s="580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67" t="s">
        <v>1119</v>
      </c>
      <c r="D110" s="567"/>
      <c r="E110" s="567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72" t="s">
        <v>1120</v>
      </c>
      <c r="D111" s="572"/>
      <c r="E111" s="572"/>
      <c r="F111" s="306"/>
      <c r="G111" s="306"/>
    </row>
    <row r="112" spans="1:7" ht="21.75" customHeight="1">
      <c r="A112" s="303">
        <v>1078</v>
      </c>
      <c r="B112" s="304">
        <v>211200</v>
      </c>
      <c r="C112" s="572" t="s">
        <v>1121</v>
      </c>
      <c r="D112" s="572"/>
      <c r="E112" s="57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2" t="s">
        <v>1122</v>
      </c>
      <c r="D113" s="572"/>
      <c r="E113" s="57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2" t="s">
        <v>1123</v>
      </c>
      <c r="D114" s="572"/>
      <c r="E114" s="572"/>
      <c r="F114" s="306"/>
      <c r="G114" s="306"/>
    </row>
    <row r="115" spans="1:7" ht="21.75" customHeight="1">
      <c r="A115" s="303">
        <v>1081</v>
      </c>
      <c r="B115" s="304">
        <v>211500</v>
      </c>
      <c r="C115" s="572" t="s">
        <v>1124</v>
      </c>
      <c r="D115" s="572"/>
      <c r="E115" s="572"/>
      <c r="F115" s="306"/>
      <c r="G115" s="306"/>
    </row>
    <row r="116" spans="1:7" ht="21.75" customHeight="1">
      <c r="A116" s="303">
        <v>1082</v>
      </c>
      <c r="B116" s="304">
        <v>211600</v>
      </c>
      <c r="C116" s="572" t="s">
        <v>1125</v>
      </c>
      <c r="D116" s="572"/>
      <c r="E116" s="572"/>
      <c r="F116" s="306"/>
      <c r="G116" s="306"/>
    </row>
    <row r="117" spans="1:7" ht="21.75" customHeight="1">
      <c r="A117" s="303">
        <v>1083</v>
      </c>
      <c r="B117" s="304" t="s">
        <v>1126</v>
      </c>
      <c r="C117" s="572" t="s">
        <v>1127</v>
      </c>
      <c r="D117" s="572"/>
      <c r="E117" s="572"/>
      <c r="F117" s="306"/>
      <c r="G117" s="306"/>
    </row>
    <row r="118" spans="1:7" ht="21.75" customHeight="1">
      <c r="A118" s="303">
        <v>1084</v>
      </c>
      <c r="B118" s="304">
        <v>211800</v>
      </c>
      <c r="C118" s="572" t="s">
        <v>1128</v>
      </c>
      <c r="D118" s="572"/>
      <c r="E118" s="572"/>
      <c r="F118" s="306"/>
      <c r="G118" s="306"/>
    </row>
    <row r="119" spans="1:7" ht="21.75" customHeight="1">
      <c r="A119" s="303">
        <v>1085</v>
      </c>
      <c r="B119" s="304" t="s">
        <v>1129</v>
      </c>
      <c r="C119" s="572" t="s">
        <v>1130</v>
      </c>
      <c r="D119" s="572"/>
      <c r="E119" s="57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78" t="s">
        <v>1131</v>
      </c>
      <c r="D120" s="578"/>
      <c r="E120" s="578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2" t="s">
        <v>1132</v>
      </c>
      <c r="D121" s="572"/>
      <c r="E121" s="572"/>
      <c r="F121" s="306"/>
      <c r="G121" s="306"/>
    </row>
    <row r="122" spans="1:7" ht="21.75" customHeight="1">
      <c r="A122" s="303">
        <v>1088</v>
      </c>
      <c r="B122" s="304">
        <v>212200</v>
      </c>
      <c r="C122" s="572" t="s">
        <v>1133</v>
      </c>
      <c r="D122" s="572"/>
      <c r="E122" s="572"/>
      <c r="F122" s="306"/>
      <c r="G122" s="306"/>
    </row>
    <row r="123" spans="1:7" ht="21.75" customHeight="1">
      <c r="A123" s="303">
        <v>1089</v>
      </c>
      <c r="B123" s="304">
        <v>212300</v>
      </c>
      <c r="C123" s="572" t="s">
        <v>1134</v>
      </c>
      <c r="D123" s="572"/>
      <c r="E123" s="572"/>
      <c r="F123" s="306"/>
      <c r="G123" s="306"/>
    </row>
    <row r="124" spans="1:7" ht="21.75" customHeight="1">
      <c r="A124" s="303">
        <v>1090</v>
      </c>
      <c r="B124" s="304">
        <v>212400</v>
      </c>
      <c r="C124" s="572" t="s">
        <v>1135</v>
      </c>
      <c r="D124" s="572"/>
      <c r="E124" s="572"/>
      <c r="F124" s="306"/>
      <c r="G124" s="306"/>
    </row>
    <row r="125" spans="1:7" ht="21.75" customHeight="1">
      <c r="A125" s="303">
        <v>1091</v>
      </c>
      <c r="B125" s="304">
        <v>212500</v>
      </c>
      <c r="C125" s="572" t="s">
        <v>1136</v>
      </c>
      <c r="D125" s="572"/>
      <c r="E125" s="572"/>
      <c r="F125" s="306"/>
      <c r="G125" s="306"/>
    </row>
    <row r="126" spans="1:7" ht="21.75" customHeight="1">
      <c r="A126" s="303">
        <v>1092</v>
      </c>
      <c r="B126" s="304">
        <v>212600</v>
      </c>
      <c r="C126" s="572" t="s">
        <v>1137</v>
      </c>
      <c r="D126" s="572"/>
      <c r="E126" s="57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8" t="s">
        <v>1138</v>
      </c>
      <c r="D127" s="578"/>
      <c r="E127" s="578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2" t="s">
        <v>1139</v>
      </c>
      <c r="D128" s="572"/>
      <c r="E128" s="572"/>
      <c r="F128" s="306"/>
      <c r="G128" s="306"/>
    </row>
    <row r="129" spans="1:7" ht="25.5" customHeight="1">
      <c r="A129" s="293">
        <v>1095</v>
      </c>
      <c r="B129" s="294">
        <v>214000</v>
      </c>
      <c r="C129" s="580" t="s">
        <v>1140</v>
      </c>
      <c r="D129" s="580"/>
      <c r="E129" s="580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9" t="s">
        <v>1141</v>
      </c>
      <c r="D130" s="579"/>
      <c r="E130" s="579"/>
      <c r="F130" s="306"/>
      <c r="G130" s="306"/>
    </row>
    <row r="131" spans="1:7" ht="22.5" customHeight="1">
      <c r="A131" s="293">
        <v>1097</v>
      </c>
      <c r="B131" s="294">
        <v>215000</v>
      </c>
      <c r="C131" s="580" t="s">
        <v>1142</v>
      </c>
      <c r="D131" s="580"/>
      <c r="E131" s="580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9" t="s">
        <v>1143</v>
      </c>
      <c r="D132" s="579"/>
      <c r="E132" s="579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8" t="s">
        <v>1144</v>
      </c>
      <c r="D133" s="578"/>
      <c r="E133" s="578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8" t="s">
        <v>1145</v>
      </c>
      <c r="D134" s="578" t="s">
        <v>1145</v>
      </c>
      <c r="E134" s="578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2" t="s">
        <v>1146</v>
      </c>
      <c r="D135" s="572" t="s">
        <v>1146</v>
      </c>
      <c r="E135" s="572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2" t="s">
        <v>1147</v>
      </c>
      <c r="D136" s="572" t="s">
        <v>1147</v>
      </c>
      <c r="E136" s="572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2" t="s">
        <v>1148</v>
      </c>
      <c r="D137" s="572" t="s">
        <v>1148</v>
      </c>
      <c r="E137" s="572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2" t="s">
        <v>1149</v>
      </c>
      <c r="D138" s="572" t="s">
        <v>1149</v>
      </c>
      <c r="E138" s="572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2" t="s">
        <v>1150</v>
      </c>
      <c r="D139" s="572" t="s">
        <v>1150</v>
      </c>
      <c r="E139" s="572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2" t="s">
        <v>1151</v>
      </c>
      <c r="D140" s="572" t="s">
        <v>1151</v>
      </c>
      <c r="E140" s="572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2" t="s">
        <v>1152</v>
      </c>
      <c r="D141" s="572" t="s">
        <v>1152</v>
      </c>
      <c r="E141" s="572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2" t="s">
        <v>1153</v>
      </c>
      <c r="D142" s="572" t="s">
        <v>1153</v>
      </c>
      <c r="E142" s="572" t="s">
        <v>1153</v>
      </c>
      <c r="F142" s="306"/>
      <c r="G142" s="306"/>
    </row>
    <row r="143" spans="1:7" ht="12.75">
      <c r="A143" s="576" t="s">
        <v>533</v>
      </c>
      <c r="B143" s="577" t="s">
        <v>534</v>
      </c>
      <c r="C143" s="575" t="s">
        <v>535</v>
      </c>
      <c r="D143" s="575"/>
      <c r="E143" s="575"/>
      <c r="F143" s="575" t="s">
        <v>1113</v>
      </c>
      <c r="G143" s="575"/>
    </row>
    <row r="144" spans="1:7" ht="24">
      <c r="A144" s="576"/>
      <c r="B144" s="577"/>
      <c r="C144" s="575"/>
      <c r="D144" s="575"/>
      <c r="E144" s="575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75">
        <v>3</v>
      </c>
      <c r="D145" s="575"/>
      <c r="E145" s="575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78" t="s">
        <v>1156</v>
      </c>
      <c r="D146" s="578" t="s">
        <v>1156</v>
      </c>
      <c r="E146" s="578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2" t="s">
        <v>1157</v>
      </c>
      <c r="D147" s="572" t="s">
        <v>1157</v>
      </c>
      <c r="E147" s="572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2" t="s">
        <v>1158</v>
      </c>
      <c r="D148" s="572"/>
      <c r="E148" s="572"/>
      <c r="F148" s="306"/>
      <c r="G148" s="306"/>
    </row>
    <row r="149" spans="1:7" ht="20.25" customHeight="1">
      <c r="A149" s="303">
        <v>1112</v>
      </c>
      <c r="B149" s="304">
        <v>222300</v>
      </c>
      <c r="C149" s="572" t="s">
        <v>1159</v>
      </c>
      <c r="D149" s="572"/>
      <c r="E149" s="572"/>
      <c r="F149" s="306"/>
      <c r="G149" s="306"/>
    </row>
    <row r="150" spans="1:7" ht="20.25" customHeight="1">
      <c r="A150" s="303">
        <v>1113</v>
      </c>
      <c r="B150" s="304">
        <v>222400</v>
      </c>
      <c r="C150" s="572" t="s">
        <v>1160</v>
      </c>
      <c r="D150" s="572"/>
      <c r="E150" s="572"/>
      <c r="F150" s="306"/>
      <c r="G150" s="306"/>
    </row>
    <row r="151" spans="1:7" ht="20.25" customHeight="1">
      <c r="A151" s="303">
        <v>1114</v>
      </c>
      <c r="B151" s="304">
        <v>222500</v>
      </c>
      <c r="C151" s="572" t="s">
        <v>1161</v>
      </c>
      <c r="D151" s="572"/>
      <c r="E151" s="572"/>
      <c r="F151" s="306"/>
      <c r="G151" s="306"/>
    </row>
    <row r="152" spans="1:7" ht="20.25" customHeight="1">
      <c r="A152" s="303">
        <v>1115</v>
      </c>
      <c r="B152" s="304">
        <v>222600</v>
      </c>
      <c r="C152" s="572" t="s">
        <v>1162</v>
      </c>
      <c r="D152" s="572"/>
      <c r="E152" s="57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8" t="s">
        <v>1163</v>
      </c>
      <c r="D153" s="578"/>
      <c r="E153" s="578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2" t="s">
        <v>1164</v>
      </c>
      <c r="D154" s="572"/>
      <c r="E154" s="57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8" t="s">
        <v>1165</v>
      </c>
      <c r="D155" s="578"/>
      <c r="E155" s="578"/>
      <c r="F155" s="301">
        <f>F156+F162+F168+F174+F178+F187+F193+F201+F207</f>
        <v>0</v>
      </c>
      <c r="G155" s="301">
        <f>G156+G162+G168+G174+G178+G187+G193+G201+G207</f>
        <v>0</v>
      </c>
    </row>
    <row r="156" spans="1:7" s="302" customFormat="1" ht="20.25" customHeight="1">
      <c r="A156" s="293">
        <v>1119</v>
      </c>
      <c r="B156" s="294">
        <v>231000</v>
      </c>
      <c r="C156" s="578" t="s">
        <v>1166</v>
      </c>
      <c r="D156" s="578"/>
      <c r="E156" s="578"/>
      <c r="F156" s="301">
        <f>SUM(F157:F161)</f>
        <v>0</v>
      </c>
      <c r="G156" s="301">
        <f>SUM(G157:G161)</f>
        <v>0</v>
      </c>
    </row>
    <row r="157" spans="1:7" ht="20.25" customHeight="1">
      <c r="A157" s="303">
        <v>1120</v>
      </c>
      <c r="B157" s="304">
        <v>231100</v>
      </c>
      <c r="C157" s="572" t="s">
        <v>1167</v>
      </c>
      <c r="D157" s="572"/>
      <c r="E157" s="572"/>
      <c r="F157" s="306"/>
      <c r="G157" s="306"/>
    </row>
    <row r="158" spans="1:7" ht="20.25" customHeight="1">
      <c r="A158" s="303">
        <v>1121</v>
      </c>
      <c r="B158" s="304">
        <v>231200</v>
      </c>
      <c r="C158" s="572" t="s">
        <v>1168</v>
      </c>
      <c r="D158" s="572"/>
      <c r="E158" s="572"/>
      <c r="F158" s="306"/>
      <c r="G158" s="306"/>
    </row>
    <row r="159" spans="1:7" ht="22.5" customHeight="1">
      <c r="A159" s="303">
        <v>1122</v>
      </c>
      <c r="B159" s="304">
        <v>231300</v>
      </c>
      <c r="C159" s="572" t="s">
        <v>1169</v>
      </c>
      <c r="D159" s="572"/>
      <c r="E159" s="572"/>
      <c r="F159" s="306"/>
      <c r="G159" s="306"/>
    </row>
    <row r="160" spans="1:7" ht="20.25" customHeight="1">
      <c r="A160" s="303">
        <v>1123</v>
      </c>
      <c r="B160" s="304">
        <v>231400</v>
      </c>
      <c r="C160" s="572" t="s">
        <v>1170</v>
      </c>
      <c r="D160" s="572"/>
      <c r="E160" s="572"/>
      <c r="F160" s="306"/>
      <c r="G160" s="306"/>
    </row>
    <row r="161" spans="1:7" ht="20.25" customHeight="1">
      <c r="A161" s="303">
        <v>1124</v>
      </c>
      <c r="B161" s="304">
        <v>231500</v>
      </c>
      <c r="C161" s="572" t="s">
        <v>1171</v>
      </c>
      <c r="D161" s="572"/>
      <c r="E161" s="572"/>
      <c r="F161" s="306"/>
      <c r="G161" s="306"/>
    </row>
    <row r="162" spans="1:7" s="302" customFormat="1" ht="20.25" customHeight="1">
      <c r="A162" s="293">
        <v>1125</v>
      </c>
      <c r="B162" s="294">
        <v>232000</v>
      </c>
      <c r="C162" s="578" t="s">
        <v>1172</v>
      </c>
      <c r="D162" s="578"/>
      <c r="E162" s="578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72" t="s">
        <v>1173</v>
      </c>
      <c r="D163" s="572"/>
      <c r="E163" s="572"/>
      <c r="F163" s="306"/>
      <c r="G163" s="306"/>
    </row>
    <row r="164" spans="1:7" ht="20.25" customHeight="1">
      <c r="A164" s="303">
        <v>1127</v>
      </c>
      <c r="B164" s="304">
        <v>232200</v>
      </c>
      <c r="C164" s="572" t="s">
        <v>1174</v>
      </c>
      <c r="D164" s="572"/>
      <c r="E164" s="572"/>
      <c r="F164" s="306"/>
      <c r="G164" s="306"/>
    </row>
    <row r="165" spans="1:7" ht="24" customHeight="1">
      <c r="A165" s="303">
        <v>1128</v>
      </c>
      <c r="B165" s="304">
        <v>232300</v>
      </c>
      <c r="C165" s="572" t="s">
        <v>1175</v>
      </c>
      <c r="D165" s="572"/>
      <c r="E165" s="572"/>
      <c r="F165" s="306"/>
      <c r="G165" s="306"/>
    </row>
    <row r="166" spans="1:7" ht="25.5" customHeight="1">
      <c r="A166" s="303">
        <v>1129</v>
      </c>
      <c r="B166" s="304">
        <v>232400</v>
      </c>
      <c r="C166" s="572" t="s">
        <v>1176</v>
      </c>
      <c r="D166" s="572"/>
      <c r="E166" s="572"/>
      <c r="F166" s="306"/>
      <c r="G166" s="306"/>
    </row>
    <row r="167" spans="1:7" ht="20.25" customHeight="1">
      <c r="A167" s="303">
        <v>1130</v>
      </c>
      <c r="B167" s="304">
        <v>232500</v>
      </c>
      <c r="C167" s="572" t="s">
        <v>1177</v>
      </c>
      <c r="D167" s="572"/>
      <c r="E167" s="57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8" t="s">
        <v>1178</v>
      </c>
      <c r="D168" s="578"/>
      <c r="E168" s="578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72" t="s">
        <v>1179</v>
      </c>
      <c r="D169" s="572"/>
      <c r="E169" s="572"/>
      <c r="F169" s="306"/>
      <c r="G169" s="306"/>
    </row>
    <row r="170" spans="1:7" ht="20.25" customHeight="1">
      <c r="A170" s="303">
        <v>1133</v>
      </c>
      <c r="B170" s="304">
        <v>233200</v>
      </c>
      <c r="C170" s="572" t="s">
        <v>1180</v>
      </c>
      <c r="D170" s="572"/>
      <c r="E170" s="572"/>
      <c r="F170" s="306"/>
      <c r="G170" s="306"/>
    </row>
    <row r="171" spans="1:7" ht="26.25" customHeight="1">
      <c r="A171" s="303">
        <v>1134</v>
      </c>
      <c r="B171" s="304">
        <v>233300</v>
      </c>
      <c r="C171" s="572" t="s">
        <v>1181</v>
      </c>
      <c r="D171" s="572"/>
      <c r="E171" s="572"/>
      <c r="F171" s="306"/>
      <c r="G171" s="306"/>
    </row>
    <row r="172" spans="1:7" ht="26.25" customHeight="1">
      <c r="A172" s="303">
        <v>1135</v>
      </c>
      <c r="B172" s="304">
        <v>233400</v>
      </c>
      <c r="C172" s="572" t="s">
        <v>1182</v>
      </c>
      <c r="D172" s="572"/>
      <c r="E172" s="572"/>
      <c r="F172" s="306"/>
      <c r="G172" s="306"/>
    </row>
    <row r="173" spans="1:7" ht="26.25" customHeight="1">
      <c r="A173" s="303">
        <v>1136</v>
      </c>
      <c r="B173" s="304">
        <v>233500</v>
      </c>
      <c r="C173" s="572" t="s">
        <v>1183</v>
      </c>
      <c r="D173" s="572"/>
      <c r="E173" s="57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8" t="s">
        <v>1184</v>
      </c>
      <c r="D174" s="578"/>
      <c r="E174" s="578"/>
      <c r="F174" s="301">
        <f>SUM(F175:F177)</f>
        <v>0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72" t="s">
        <v>1185</v>
      </c>
      <c r="D175" s="572"/>
      <c r="E175" s="572"/>
      <c r="F175" s="306"/>
      <c r="G175" s="306"/>
    </row>
    <row r="176" spans="1:7" ht="20.25" customHeight="1">
      <c r="A176" s="303">
        <v>1139</v>
      </c>
      <c r="B176" s="304">
        <v>234200</v>
      </c>
      <c r="C176" s="572" t="s">
        <v>1186</v>
      </c>
      <c r="D176" s="572"/>
      <c r="E176" s="572"/>
      <c r="F176" s="306"/>
      <c r="G176" s="306"/>
    </row>
    <row r="177" spans="1:7" ht="20.25" customHeight="1">
      <c r="A177" s="303">
        <v>1140</v>
      </c>
      <c r="B177" s="304">
        <v>234300</v>
      </c>
      <c r="C177" s="572" t="s">
        <v>1187</v>
      </c>
      <c r="D177" s="572"/>
      <c r="E177" s="572"/>
      <c r="F177" s="306"/>
      <c r="G177" s="306"/>
    </row>
    <row r="178" spans="1:7" s="302" customFormat="1" ht="20.25" customHeight="1">
      <c r="A178" s="293">
        <v>1141</v>
      </c>
      <c r="B178" s="294">
        <v>235000</v>
      </c>
      <c r="C178" s="578" t="s">
        <v>1188</v>
      </c>
      <c r="D178" s="578"/>
      <c r="E178" s="578"/>
      <c r="F178" s="301">
        <f>F182+F183+F184+F185+F186</f>
        <v>0</v>
      </c>
      <c r="G178" s="301">
        <f>G182+G183+G184+G185+G186</f>
        <v>0</v>
      </c>
    </row>
    <row r="179" spans="1:7" ht="12.75">
      <c r="A179" s="576" t="s">
        <v>533</v>
      </c>
      <c r="B179" s="577" t="s">
        <v>534</v>
      </c>
      <c r="C179" s="575" t="s">
        <v>535</v>
      </c>
      <c r="D179" s="575"/>
      <c r="E179" s="575"/>
      <c r="F179" s="575" t="s">
        <v>1113</v>
      </c>
      <c r="G179" s="575"/>
    </row>
    <row r="180" spans="1:7" ht="24">
      <c r="A180" s="576"/>
      <c r="B180" s="577"/>
      <c r="C180" s="575"/>
      <c r="D180" s="575"/>
      <c r="E180" s="575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75">
        <v>3</v>
      </c>
      <c r="D181" s="575"/>
      <c r="E181" s="575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72" t="s">
        <v>1189</v>
      </c>
      <c r="D182" s="572"/>
      <c r="E182" s="572"/>
      <c r="F182" s="306"/>
      <c r="G182" s="306"/>
    </row>
    <row r="183" spans="1:7" ht="20.25" customHeight="1">
      <c r="A183" s="303">
        <v>1143</v>
      </c>
      <c r="B183" s="304">
        <v>235200</v>
      </c>
      <c r="C183" s="572" t="s">
        <v>1190</v>
      </c>
      <c r="D183" s="572"/>
      <c r="E183" s="572"/>
      <c r="F183" s="306"/>
      <c r="G183" s="306"/>
    </row>
    <row r="184" spans="1:7" ht="22.5" customHeight="1">
      <c r="A184" s="303">
        <v>1144</v>
      </c>
      <c r="B184" s="304">
        <v>235300</v>
      </c>
      <c r="C184" s="572" t="s">
        <v>1191</v>
      </c>
      <c r="D184" s="572"/>
      <c r="E184" s="572"/>
      <c r="F184" s="306"/>
      <c r="G184" s="306"/>
    </row>
    <row r="185" spans="1:7" ht="20.25" customHeight="1">
      <c r="A185" s="303">
        <v>1145</v>
      </c>
      <c r="B185" s="304">
        <v>235400</v>
      </c>
      <c r="C185" s="572" t="s">
        <v>1192</v>
      </c>
      <c r="D185" s="572"/>
      <c r="E185" s="572"/>
      <c r="F185" s="306"/>
      <c r="G185" s="306"/>
    </row>
    <row r="186" spans="1:7" ht="20.25" customHeight="1">
      <c r="A186" s="303">
        <v>1146</v>
      </c>
      <c r="B186" s="304">
        <v>235500</v>
      </c>
      <c r="C186" s="572" t="s">
        <v>1193</v>
      </c>
      <c r="D186" s="572"/>
      <c r="E186" s="57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8" t="s">
        <v>1194</v>
      </c>
      <c r="D187" s="578"/>
      <c r="E187" s="578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72" t="s">
        <v>1195</v>
      </c>
      <c r="D188" s="572"/>
      <c r="E188" s="572"/>
      <c r="F188" s="306"/>
      <c r="G188" s="306"/>
    </row>
    <row r="189" spans="1:7" ht="20.25" customHeight="1">
      <c r="A189" s="303">
        <v>1149</v>
      </c>
      <c r="B189" s="304">
        <v>236200</v>
      </c>
      <c r="C189" s="572" t="s">
        <v>1196</v>
      </c>
      <c r="D189" s="572"/>
      <c r="E189" s="572"/>
      <c r="F189" s="306"/>
      <c r="G189" s="306"/>
    </row>
    <row r="190" spans="1:7" ht="22.5" customHeight="1">
      <c r="A190" s="303">
        <v>1150</v>
      </c>
      <c r="B190" s="304">
        <v>236300</v>
      </c>
      <c r="C190" s="572" t="s">
        <v>1197</v>
      </c>
      <c r="D190" s="572"/>
      <c r="E190" s="572"/>
      <c r="F190" s="306"/>
      <c r="G190" s="306"/>
    </row>
    <row r="191" spans="1:7" ht="23.25" customHeight="1">
      <c r="A191" s="303">
        <v>1151</v>
      </c>
      <c r="B191" s="304">
        <v>236400</v>
      </c>
      <c r="C191" s="572" t="s">
        <v>1198</v>
      </c>
      <c r="D191" s="572"/>
      <c r="E191" s="572"/>
      <c r="F191" s="306"/>
      <c r="G191" s="306"/>
    </row>
    <row r="192" spans="1:7" ht="23.25" customHeight="1">
      <c r="A192" s="303">
        <v>1152</v>
      </c>
      <c r="B192" s="304">
        <v>236500</v>
      </c>
      <c r="C192" s="572" t="s">
        <v>1199</v>
      </c>
      <c r="D192" s="572"/>
      <c r="E192" s="57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78" t="s">
        <v>1200</v>
      </c>
      <c r="D193" s="578"/>
      <c r="E193" s="578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72" t="s">
        <v>1201</v>
      </c>
      <c r="D194" s="572"/>
      <c r="E194" s="572"/>
      <c r="F194" s="306"/>
      <c r="G194" s="306"/>
    </row>
    <row r="195" spans="1:7" ht="20.25" customHeight="1">
      <c r="A195" s="303">
        <v>1155</v>
      </c>
      <c r="B195" s="304">
        <v>237200</v>
      </c>
      <c r="C195" s="572" t="s">
        <v>1202</v>
      </c>
      <c r="D195" s="572"/>
      <c r="E195" s="572"/>
      <c r="F195" s="306"/>
      <c r="G195" s="306"/>
    </row>
    <row r="196" spans="1:7" ht="20.25" customHeight="1">
      <c r="A196" s="303">
        <v>1156</v>
      </c>
      <c r="B196" s="304">
        <v>237300</v>
      </c>
      <c r="C196" s="572" t="s">
        <v>1203</v>
      </c>
      <c r="D196" s="572"/>
      <c r="E196" s="572"/>
      <c r="F196" s="306"/>
      <c r="G196" s="306"/>
    </row>
    <row r="197" spans="1:7" ht="20.25" customHeight="1">
      <c r="A197" s="303">
        <v>1157</v>
      </c>
      <c r="B197" s="304">
        <v>237400</v>
      </c>
      <c r="C197" s="572" t="s">
        <v>1204</v>
      </c>
      <c r="D197" s="572"/>
      <c r="E197" s="572"/>
      <c r="F197" s="306"/>
      <c r="G197" s="306"/>
    </row>
    <row r="198" spans="1:7" ht="23.25" customHeight="1">
      <c r="A198" s="303">
        <v>1158</v>
      </c>
      <c r="B198" s="304">
        <v>237500</v>
      </c>
      <c r="C198" s="572" t="s">
        <v>1205</v>
      </c>
      <c r="D198" s="572"/>
      <c r="E198" s="572"/>
      <c r="F198" s="306"/>
      <c r="G198" s="306"/>
    </row>
    <row r="199" spans="1:7" ht="20.25" customHeight="1">
      <c r="A199" s="303">
        <v>1159</v>
      </c>
      <c r="B199" s="304">
        <v>237600</v>
      </c>
      <c r="C199" s="572" t="s">
        <v>1206</v>
      </c>
      <c r="D199" s="572"/>
      <c r="E199" s="572"/>
      <c r="F199" s="306"/>
      <c r="G199" s="306"/>
    </row>
    <row r="200" spans="1:7" ht="20.25" customHeight="1">
      <c r="A200" s="303">
        <v>1160</v>
      </c>
      <c r="B200" s="304">
        <v>237700</v>
      </c>
      <c r="C200" s="572" t="s">
        <v>1207</v>
      </c>
      <c r="D200" s="572"/>
      <c r="E200" s="57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8" t="s">
        <v>1208</v>
      </c>
      <c r="D201" s="578"/>
      <c r="E201" s="578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2" t="s">
        <v>1209</v>
      </c>
      <c r="D202" s="572"/>
      <c r="E202" s="572"/>
      <c r="F202" s="306"/>
      <c r="G202" s="306"/>
    </row>
    <row r="203" spans="1:7" ht="20.25" customHeight="1">
      <c r="A203" s="303">
        <v>1163</v>
      </c>
      <c r="B203" s="304">
        <v>238200</v>
      </c>
      <c r="C203" s="572" t="s">
        <v>1210</v>
      </c>
      <c r="D203" s="572"/>
      <c r="E203" s="572"/>
      <c r="F203" s="306"/>
      <c r="G203" s="306"/>
    </row>
    <row r="204" spans="1:7" ht="22.5" customHeight="1">
      <c r="A204" s="303">
        <v>1164</v>
      </c>
      <c r="B204" s="304">
        <v>238300</v>
      </c>
      <c r="C204" s="572" t="s">
        <v>1211</v>
      </c>
      <c r="D204" s="572"/>
      <c r="E204" s="572"/>
      <c r="F204" s="306"/>
      <c r="G204" s="306"/>
    </row>
    <row r="205" spans="1:7" ht="20.25" customHeight="1">
      <c r="A205" s="303">
        <v>1165</v>
      </c>
      <c r="B205" s="304">
        <v>238400</v>
      </c>
      <c r="C205" s="572" t="s">
        <v>1212</v>
      </c>
      <c r="D205" s="572"/>
      <c r="E205" s="572"/>
      <c r="F205" s="306"/>
      <c r="G205" s="306"/>
    </row>
    <row r="206" spans="1:7" ht="20.25" customHeight="1">
      <c r="A206" s="303">
        <v>1166</v>
      </c>
      <c r="B206" s="304">
        <v>238500</v>
      </c>
      <c r="C206" s="572" t="s">
        <v>1213</v>
      </c>
      <c r="D206" s="572"/>
      <c r="E206" s="57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8" t="s">
        <v>1214</v>
      </c>
      <c r="D207" s="578"/>
      <c r="E207" s="578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2" t="s">
        <v>1215</v>
      </c>
      <c r="D208" s="572"/>
      <c r="E208" s="572"/>
      <c r="F208" s="306"/>
      <c r="G208" s="306"/>
    </row>
    <row r="209" spans="1:7" ht="20.25" customHeight="1">
      <c r="A209" s="303">
        <v>1169</v>
      </c>
      <c r="B209" s="304">
        <v>239200</v>
      </c>
      <c r="C209" s="572" t="s">
        <v>1216</v>
      </c>
      <c r="D209" s="572"/>
      <c r="E209" s="572"/>
      <c r="F209" s="306"/>
      <c r="G209" s="306"/>
    </row>
    <row r="210" spans="1:7" ht="22.5" customHeight="1">
      <c r="A210" s="303">
        <v>1170</v>
      </c>
      <c r="B210" s="304">
        <v>239300</v>
      </c>
      <c r="C210" s="572" t="s">
        <v>1217</v>
      </c>
      <c r="D210" s="572"/>
      <c r="E210" s="572"/>
      <c r="F210" s="306"/>
      <c r="G210" s="306"/>
    </row>
    <row r="211" spans="1:7" ht="20.25" customHeight="1">
      <c r="A211" s="303">
        <v>1171</v>
      </c>
      <c r="B211" s="304">
        <v>239400</v>
      </c>
      <c r="C211" s="572" t="s">
        <v>1218</v>
      </c>
      <c r="D211" s="572"/>
      <c r="E211" s="572"/>
      <c r="F211" s="306"/>
      <c r="G211" s="306"/>
    </row>
    <row r="212" spans="1:7" ht="20.25" customHeight="1">
      <c r="A212" s="303">
        <v>1172</v>
      </c>
      <c r="B212" s="304">
        <v>239500</v>
      </c>
      <c r="C212" s="572" t="s">
        <v>1219</v>
      </c>
      <c r="D212" s="572"/>
      <c r="E212" s="57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8" t="s">
        <v>1220</v>
      </c>
      <c r="D213" s="578"/>
      <c r="E213" s="578"/>
      <c r="F213" s="301">
        <f>F214+F222+F227+F232+F235</f>
        <v>734</v>
      </c>
      <c r="G213" s="301">
        <f>G214+G222+G227+G232+G235</f>
        <v>888</v>
      </c>
    </row>
    <row r="214" spans="1:7" ht="24.75" customHeight="1">
      <c r="A214" s="293">
        <v>1174</v>
      </c>
      <c r="B214" s="294">
        <v>241000</v>
      </c>
      <c r="C214" s="578" t="s">
        <v>1221</v>
      </c>
      <c r="D214" s="578"/>
      <c r="E214" s="578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2" t="s">
        <v>1222</v>
      </c>
      <c r="D215" s="572"/>
      <c r="E215" s="572"/>
      <c r="F215" s="306"/>
      <c r="G215" s="306"/>
    </row>
    <row r="216" spans="1:7" ht="20.25" customHeight="1">
      <c r="A216" s="303">
        <v>1176</v>
      </c>
      <c r="B216" s="304">
        <v>241200</v>
      </c>
      <c r="C216" s="572" t="s">
        <v>1223</v>
      </c>
      <c r="D216" s="572"/>
      <c r="E216" s="572"/>
      <c r="F216" s="306"/>
      <c r="G216" s="306"/>
    </row>
    <row r="217" spans="1:7" ht="12.75">
      <c r="A217" s="576" t="s">
        <v>533</v>
      </c>
      <c r="B217" s="577" t="s">
        <v>534</v>
      </c>
      <c r="C217" s="575" t="s">
        <v>535</v>
      </c>
      <c r="D217" s="575"/>
      <c r="E217" s="575"/>
      <c r="F217" s="575" t="s">
        <v>1113</v>
      </c>
      <c r="G217" s="575"/>
    </row>
    <row r="218" spans="1:7" ht="24">
      <c r="A218" s="576"/>
      <c r="B218" s="577"/>
      <c r="C218" s="575"/>
      <c r="D218" s="575"/>
      <c r="E218" s="575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75">
        <v>3</v>
      </c>
      <c r="D219" s="575"/>
      <c r="E219" s="57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72" t="s">
        <v>1224</v>
      </c>
      <c r="D220" s="572"/>
      <c r="E220" s="572"/>
      <c r="F220" s="306"/>
      <c r="G220" s="306"/>
    </row>
    <row r="221" spans="1:7" ht="17.25" customHeight="1">
      <c r="A221" s="303">
        <v>1178</v>
      </c>
      <c r="B221" s="304">
        <v>241400</v>
      </c>
      <c r="C221" s="572" t="s">
        <v>1225</v>
      </c>
      <c r="D221" s="572"/>
      <c r="E221" s="57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8" t="s">
        <v>1226</v>
      </c>
      <c r="D222" s="578"/>
      <c r="E222" s="578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2" t="s">
        <v>1227</v>
      </c>
      <c r="D223" s="572"/>
      <c r="E223" s="572"/>
      <c r="F223" s="306"/>
      <c r="G223" s="306"/>
    </row>
    <row r="224" spans="1:7" ht="17.25" customHeight="1">
      <c r="A224" s="303">
        <v>1181</v>
      </c>
      <c r="B224" s="304">
        <v>242200</v>
      </c>
      <c r="C224" s="572" t="s">
        <v>1228</v>
      </c>
      <c r="D224" s="572"/>
      <c r="E224" s="572"/>
      <c r="F224" s="306"/>
      <c r="G224" s="306"/>
    </row>
    <row r="225" spans="1:7" ht="17.25" customHeight="1">
      <c r="A225" s="303">
        <v>1182</v>
      </c>
      <c r="B225" s="304">
        <v>242300</v>
      </c>
      <c r="C225" s="572" t="s">
        <v>1229</v>
      </c>
      <c r="D225" s="572"/>
      <c r="E225" s="572"/>
      <c r="F225" s="306"/>
      <c r="G225" s="306"/>
    </row>
    <row r="226" spans="1:7" ht="17.25" customHeight="1">
      <c r="A226" s="303">
        <v>1183</v>
      </c>
      <c r="B226" s="304">
        <v>242400</v>
      </c>
      <c r="C226" s="572" t="s">
        <v>1230</v>
      </c>
      <c r="D226" s="572"/>
      <c r="E226" s="57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8" t="s">
        <v>1231</v>
      </c>
      <c r="D227" s="578"/>
      <c r="E227" s="578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2" t="s">
        <v>1232</v>
      </c>
      <c r="D228" s="572"/>
      <c r="E228" s="572"/>
      <c r="F228" s="306"/>
      <c r="G228" s="306"/>
    </row>
    <row r="229" spans="1:7" ht="17.25" customHeight="1">
      <c r="A229" s="303">
        <v>1186</v>
      </c>
      <c r="B229" s="304">
        <v>243200</v>
      </c>
      <c r="C229" s="572" t="s">
        <v>1233</v>
      </c>
      <c r="D229" s="572"/>
      <c r="E229" s="572"/>
      <c r="F229" s="306"/>
      <c r="G229" s="306"/>
    </row>
    <row r="230" spans="1:7" ht="17.25" customHeight="1">
      <c r="A230" s="303">
        <v>1187</v>
      </c>
      <c r="B230" s="304">
        <v>243300</v>
      </c>
      <c r="C230" s="572" t="s">
        <v>1234</v>
      </c>
      <c r="D230" s="572"/>
      <c r="E230" s="572"/>
      <c r="F230" s="306"/>
      <c r="G230" s="306"/>
    </row>
    <row r="231" spans="1:7" ht="17.25" customHeight="1">
      <c r="A231" s="303">
        <v>1188</v>
      </c>
      <c r="B231" s="304">
        <v>243400</v>
      </c>
      <c r="C231" s="572" t="s">
        <v>1235</v>
      </c>
      <c r="D231" s="572"/>
      <c r="E231" s="57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8" t="s">
        <v>1236</v>
      </c>
      <c r="D232" s="578"/>
      <c r="E232" s="578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2" t="s">
        <v>1237</v>
      </c>
      <c r="D233" s="572"/>
      <c r="E233" s="572"/>
      <c r="F233" s="306"/>
      <c r="G233" s="306"/>
    </row>
    <row r="234" spans="1:7" ht="17.25" customHeight="1">
      <c r="A234" s="303">
        <v>1191</v>
      </c>
      <c r="B234" s="304">
        <v>244200</v>
      </c>
      <c r="C234" s="572" t="s">
        <v>1238</v>
      </c>
      <c r="D234" s="572"/>
      <c r="E234" s="57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8" t="s">
        <v>1239</v>
      </c>
      <c r="D235" s="578"/>
      <c r="E235" s="578"/>
      <c r="F235" s="301">
        <f>SUM(F236:F240)</f>
        <v>734</v>
      </c>
      <c r="G235" s="301">
        <f>SUM(G236:G240)</f>
        <v>888</v>
      </c>
    </row>
    <row r="236" spans="1:7" ht="17.25" customHeight="1">
      <c r="A236" s="303">
        <v>1193</v>
      </c>
      <c r="B236" s="304">
        <v>245100</v>
      </c>
      <c r="C236" s="572" t="s">
        <v>1240</v>
      </c>
      <c r="D236" s="572"/>
      <c r="E236" s="572"/>
      <c r="F236" s="306"/>
      <c r="G236" s="306"/>
    </row>
    <row r="237" spans="1:7" ht="17.25" customHeight="1">
      <c r="A237" s="303">
        <v>1194</v>
      </c>
      <c r="B237" s="304">
        <v>245200</v>
      </c>
      <c r="C237" s="572" t="s">
        <v>1241</v>
      </c>
      <c r="D237" s="572"/>
      <c r="E237" s="572"/>
      <c r="F237" s="306">
        <v>734</v>
      </c>
      <c r="G237" s="306">
        <v>888</v>
      </c>
    </row>
    <row r="238" spans="1:7" ht="17.25" customHeight="1">
      <c r="A238" s="303">
        <v>1195</v>
      </c>
      <c r="B238" s="304">
        <v>245300</v>
      </c>
      <c r="C238" s="572" t="s">
        <v>1242</v>
      </c>
      <c r="D238" s="572"/>
      <c r="E238" s="572"/>
      <c r="F238" s="306"/>
      <c r="G238" s="306"/>
    </row>
    <row r="239" spans="1:7" ht="22.5" customHeight="1">
      <c r="A239" s="303">
        <v>1196</v>
      </c>
      <c r="B239" s="304">
        <v>245400</v>
      </c>
      <c r="C239" s="572" t="s">
        <v>1243</v>
      </c>
      <c r="D239" s="572"/>
      <c r="E239" s="572"/>
      <c r="F239" s="306"/>
      <c r="G239" s="306"/>
    </row>
    <row r="240" spans="1:7" ht="22.5" customHeight="1">
      <c r="A240" s="303">
        <v>1197</v>
      </c>
      <c r="B240" s="304">
        <v>245500</v>
      </c>
      <c r="C240" s="572" t="s">
        <v>1244</v>
      </c>
      <c r="D240" s="572"/>
      <c r="E240" s="57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8" t="s">
        <v>1245</v>
      </c>
      <c r="D241" s="578"/>
      <c r="E241" s="578"/>
      <c r="F241" s="321">
        <f>F242+F246+F249+F251</f>
        <v>380</v>
      </c>
      <c r="G241" s="321">
        <f>G242+G246+G249+G251</f>
        <v>56</v>
      </c>
    </row>
    <row r="242" spans="1:7" s="302" customFormat="1" ht="17.25" customHeight="1">
      <c r="A242" s="293">
        <v>1199</v>
      </c>
      <c r="B242" s="294">
        <v>251000</v>
      </c>
      <c r="C242" s="578" t="s">
        <v>1246</v>
      </c>
      <c r="D242" s="578"/>
      <c r="E242" s="578"/>
      <c r="F242" s="321">
        <f>SUM(F243:F245)</f>
        <v>2</v>
      </c>
      <c r="G242" s="321">
        <f>SUM(G243:G245)</f>
        <v>55</v>
      </c>
    </row>
    <row r="243" spans="1:7" ht="17.25" customHeight="1">
      <c r="A243" s="303">
        <v>1200</v>
      </c>
      <c r="B243" s="304">
        <v>251100</v>
      </c>
      <c r="C243" s="572" t="s">
        <v>1247</v>
      </c>
      <c r="D243" s="572"/>
      <c r="E243" s="572"/>
      <c r="F243" s="322">
        <v>2</v>
      </c>
      <c r="G243" s="322">
        <v>55</v>
      </c>
    </row>
    <row r="244" spans="1:7" ht="17.25" customHeight="1">
      <c r="A244" s="303">
        <v>1201</v>
      </c>
      <c r="B244" s="304">
        <v>251200</v>
      </c>
      <c r="C244" s="572" t="s">
        <v>1248</v>
      </c>
      <c r="D244" s="572"/>
      <c r="E244" s="572"/>
      <c r="F244" s="322"/>
      <c r="G244" s="322"/>
    </row>
    <row r="245" spans="1:7" ht="17.25" customHeight="1">
      <c r="A245" s="303">
        <v>1202</v>
      </c>
      <c r="B245" s="304">
        <v>251300</v>
      </c>
      <c r="C245" s="572" t="s">
        <v>1249</v>
      </c>
      <c r="D245" s="572"/>
      <c r="E245" s="57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8" t="s">
        <v>1250</v>
      </c>
      <c r="D246" s="578"/>
      <c r="E246" s="578"/>
      <c r="F246" s="301">
        <f>F247+F248</f>
        <v>378</v>
      </c>
      <c r="G246" s="301">
        <f>G247+G248</f>
        <v>1</v>
      </c>
    </row>
    <row r="247" spans="1:7" ht="17.25" customHeight="1">
      <c r="A247" s="303">
        <v>1204</v>
      </c>
      <c r="B247" s="304">
        <v>252100</v>
      </c>
      <c r="C247" s="572" t="s">
        <v>1251</v>
      </c>
      <c r="D247" s="572"/>
      <c r="E247" s="572"/>
      <c r="F247" s="306">
        <v>378</v>
      </c>
      <c r="G247" s="306">
        <v>1</v>
      </c>
    </row>
    <row r="248" spans="1:7" ht="17.25" customHeight="1">
      <c r="A248" s="303">
        <v>1205</v>
      </c>
      <c r="B248" s="304">
        <v>252200</v>
      </c>
      <c r="C248" s="572" t="s">
        <v>1252</v>
      </c>
      <c r="D248" s="572"/>
      <c r="E248" s="57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78" t="s">
        <v>1253</v>
      </c>
      <c r="D249" s="578"/>
      <c r="E249" s="578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2" t="s">
        <v>1254</v>
      </c>
      <c r="D250" s="572"/>
      <c r="E250" s="57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8" t="s">
        <v>1255</v>
      </c>
      <c r="D251" s="578"/>
      <c r="E251" s="578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72" t="s">
        <v>1256</v>
      </c>
      <c r="D252" s="572"/>
      <c r="E252" s="572"/>
      <c r="F252" s="306"/>
      <c r="G252" s="306"/>
    </row>
    <row r="253" spans="1:7" ht="17.25" customHeight="1">
      <c r="A253" s="303">
        <v>1210</v>
      </c>
      <c r="B253" s="304">
        <v>254200</v>
      </c>
      <c r="C253" s="572" t="s">
        <v>1257</v>
      </c>
      <c r="D253" s="572"/>
      <c r="E253" s="572"/>
      <c r="F253" s="306"/>
      <c r="G253" s="306"/>
    </row>
    <row r="254" spans="1:7" ht="17.25" customHeight="1">
      <c r="A254" s="303">
        <v>1211</v>
      </c>
      <c r="B254" s="304">
        <v>254900</v>
      </c>
      <c r="C254" s="572" t="s">
        <v>1258</v>
      </c>
      <c r="D254" s="572"/>
      <c r="E254" s="572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78" t="s">
        <v>1259</v>
      </c>
      <c r="D255" s="578"/>
      <c r="E255" s="578"/>
      <c r="F255" s="301">
        <f>F256</f>
        <v>328</v>
      </c>
      <c r="G255" s="301">
        <f>G256</f>
        <v>1189</v>
      </c>
    </row>
    <row r="256" spans="1:7" s="302" customFormat="1" ht="17.25" customHeight="1">
      <c r="A256" s="293">
        <v>1213</v>
      </c>
      <c r="B256" s="294">
        <v>291000</v>
      </c>
      <c r="C256" s="578" t="s">
        <v>1260</v>
      </c>
      <c r="D256" s="578"/>
      <c r="E256" s="578"/>
      <c r="F256" s="301">
        <f>SUM(F257:F260)</f>
        <v>328</v>
      </c>
      <c r="G256" s="301">
        <f>SUM(G257:G260)</f>
        <v>1189</v>
      </c>
    </row>
    <row r="257" spans="1:7" ht="17.25" customHeight="1">
      <c r="A257" s="303">
        <v>1214</v>
      </c>
      <c r="B257" s="304">
        <v>291100</v>
      </c>
      <c r="C257" s="572" t="s">
        <v>1261</v>
      </c>
      <c r="D257" s="572"/>
      <c r="E257" s="572"/>
      <c r="F257" s="306"/>
      <c r="G257" s="306"/>
    </row>
    <row r="258" spans="1:7" ht="17.25" customHeight="1">
      <c r="A258" s="303">
        <v>1215</v>
      </c>
      <c r="B258" s="304">
        <v>291200</v>
      </c>
      <c r="C258" s="572" t="s">
        <v>1262</v>
      </c>
      <c r="D258" s="572"/>
      <c r="E258" s="572"/>
      <c r="F258" s="306">
        <v>203</v>
      </c>
      <c r="G258" s="306">
        <v>118</v>
      </c>
    </row>
    <row r="259" spans="1:7" ht="17.25" customHeight="1">
      <c r="A259" s="303">
        <v>1216</v>
      </c>
      <c r="B259" s="304">
        <v>291300</v>
      </c>
      <c r="C259" s="572" t="s">
        <v>1263</v>
      </c>
      <c r="D259" s="572"/>
      <c r="E259" s="572"/>
      <c r="F259" s="306">
        <v>125</v>
      </c>
      <c r="G259" s="306">
        <v>1071</v>
      </c>
    </row>
    <row r="260" spans="1:7" ht="17.25" customHeight="1">
      <c r="A260" s="303">
        <v>1217</v>
      </c>
      <c r="B260" s="304">
        <v>291900</v>
      </c>
      <c r="C260" s="572" t="s">
        <v>1264</v>
      </c>
      <c r="D260" s="572"/>
      <c r="E260" s="572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67" t="s">
        <v>1265</v>
      </c>
      <c r="D261" s="567"/>
      <c r="E261" s="567"/>
      <c r="F261" s="301">
        <f>F262+F275-F276+F277-F278+F280-F281</f>
        <v>18583</v>
      </c>
      <c r="G261" s="301">
        <f>G262+G275-G276+G277-G278+G280-G281</f>
        <v>36570</v>
      </c>
    </row>
    <row r="262" spans="1:7" s="302" customFormat="1" ht="17.25" customHeight="1">
      <c r="A262" s="323">
        <v>1219</v>
      </c>
      <c r="B262" s="324">
        <v>310000</v>
      </c>
      <c r="C262" s="567" t="s">
        <v>1266</v>
      </c>
      <c r="D262" s="567"/>
      <c r="E262" s="567"/>
      <c r="F262" s="301">
        <f>F263</f>
        <v>7669</v>
      </c>
      <c r="G262" s="301">
        <f>G263</f>
        <v>16096</v>
      </c>
    </row>
    <row r="263" spans="1:7" s="302" customFormat="1" ht="17.25" customHeight="1">
      <c r="A263" s="323">
        <v>1220</v>
      </c>
      <c r="B263" s="324">
        <v>311000</v>
      </c>
      <c r="C263" s="567" t="s">
        <v>1267</v>
      </c>
      <c r="D263" s="567"/>
      <c r="E263" s="567"/>
      <c r="F263" s="301">
        <f>F267+F268-F269+F270+F271-F272+F273+F274</f>
        <v>7669</v>
      </c>
      <c r="G263" s="301">
        <f>G267+G268-G269+G270+G271-G272+G273+G274</f>
        <v>16096</v>
      </c>
    </row>
    <row r="264" spans="1:7" ht="12.75">
      <c r="A264" s="576" t="s">
        <v>533</v>
      </c>
      <c r="B264" s="577" t="s">
        <v>534</v>
      </c>
      <c r="C264" s="575" t="s">
        <v>535</v>
      </c>
      <c r="D264" s="575"/>
      <c r="E264" s="575"/>
      <c r="F264" s="575" t="s">
        <v>1113</v>
      </c>
      <c r="G264" s="575"/>
    </row>
    <row r="265" spans="1:7" ht="24">
      <c r="A265" s="576"/>
      <c r="B265" s="577"/>
      <c r="C265" s="575"/>
      <c r="D265" s="575"/>
      <c r="E265" s="575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75">
        <v>3</v>
      </c>
      <c r="D266" s="575"/>
      <c r="E266" s="57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72" t="s">
        <v>1268</v>
      </c>
      <c r="D267" s="572"/>
      <c r="E267" s="572"/>
      <c r="F267" s="306">
        <v>4364</v>
      </c>
      <c r="G267" s="306">
        <v>4698</v>
      </c>
    </row>
    <row r="268" spans="1:7" ht="17.25" customHeight="1">
      <c r="A268" s="303">
        <v>1222</v>
      </c>
      <c r="B268" s="304">
        <v>311200</v>
      </c>
      <c r="C268" s="572" t="s">
        <v>1269</v>
      </c>
      <c r="D268" s="572"/>
      <c r="E268" s="572"/>
      <c r="F268" s="306">
        <v>3216</v>
      </c>
      <c r="G268" s="306">
        <v>11122</v>
      </c>
    </row>
    <row r="269" spans="1:7" ht="22.5" customHeight="1">
      <c r="A269" s="303">
        <v>1223</v>
      </c>
      <c r="B269" s="304">
        <v>311300</v>
      </c>
      <c r="C269" s="572" t="s">
        <v>1270</v>
      </c>
      <c r="D269" s="572"/>
      <c r="E269" s="572"/>
      <c r="F269" s="306"/>
      <c r="G269" s="306"/>
    </row>
    <row r="270" spans="1:7" ht="17.25" customHeight="1">
      <c r="A270" s="303">
        <v>1224</v>
      </c>
      <c r="B270" s="304">
        <v>311400</v>
      </c>
      <c r="C270" s="572" t="s">
        <v>1271</v>
      </c>
      <c r="D270" s="572"/>
      <c r="E270" s="572"/>
      <c r="F270" s="306">
        <v>89</v>
      </c>
      <c r="G270" s="306">
        <v>89</v>
      </c>
    </row>
    <row r="271" spans="1:7" ht="17.25" customHeight="1">
      <c r="A271" s="303">
        <v>1225</v>
      </c>
      <c r="B271" s="304">
        <v>311500</v>
      </c>
      <c r="C271" s="572" t="s">
        <v>1272</v>
      </c>
      <c r="D271" s="572"/>
      <c r="E271" s="572"/>
      <c r="F271" s="306"/>
      <c r="G271" s="306">
        <v>187</v>
      </c>
    </row>
    <row r="272" spans="1:7" ht="23.25" customHeight="1">
      <c r="A272" s="303">
        <v>1226</v>
      </c>
      <c r="B272" s="304">
        <v>311600</v>
      </c>
      <c r="C272" s="569" t="s">
        <v>1273</v>
      </c>
      <c r="D272" s="570"/>
      <c r="E272" s="571"/>
      <c r="F272" s="306"/>
      <c r="G272" s="306"/>
    </row>
    <row r="273" spans="1:7" ht="17.25" customHeight="1">
      <c r="A273" s="303">
        <v>1227</v>
      </c>
      <c r="B273" s="304">
        <v>311700</v>
      </c>
      <c r="C273" s="572" t="s">
        <v>1274</v>
      </c>
      <c r="D273" s="572"/>
      <c r="E273" s="572"/>
      <c r="F273" s="306"/>
      <c r="G273" s="306"/>
    </row>
    <row r="274" spans="1:7" ht="17.25" customHeight="1">
      <c r="A274" s="325">
        <v>1228</v>
      </c>
      <c r="B274" s="326">
        <v>311900</v>
      </c>
      <c r="C274" s="573" t="s">
        <v>1275</v>
      </c>
      <c r="D274" s="573"/>
      <c r="E274" s="573"/>
      <c r="F274" s="327"/>
      <c r="G274" s="327"/>
    </row>
    <row r="275" spans="1:7" ht="17.25" customHeight="1">
      <c r="A275" s="323">
        <v>1229</v>
      </c>
      <c r="B275" s="324">
        <v>321121</v>
      </c>
      <c r="C275" s="567" t="s">
        <v>1276</v>
      </c>
      <c r="D275" s="567"/>
      <c r="E275" s="567"/>
      <c r="F275" s="328"/>
      <c r="G275" s="328">
        <v>10582</v>
      </c>
    </row>
    <row r="276" spans="1:8" ht="17.25" customHeight="1">
      <c r="A276" s="323">
        <v>1230</v>
      </c>
      <c r="B276" s="324">
        <v>321122</v>
      </c>
      <c r="C276" s="574" t="s">
        <v>1277</v>
      </c>
      <c r="D276" s="574"/>
      <c r="E276" s="574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67" t="s">
        <v>1278</v>
      </c>
      <c r="D277" s="567"/>
      <c r="E277" s="567"/>
      <c r="F277" s="328">
        <v>10914</v>
      </c>
      <c r="G277" s="328">
        <v>9892</v>
      </c>
    </row>
    <row r="278" spans="1:7" ht="17.25" customHeight="1">
      <c r="A278" s="323">
        <v>1232</v>
      </c>
      <c r="B278" s="324">
        <v>321312</v>
      </c>
      <c r="C278" s="567" t="s">
        <v>1279</v>
      </c>
      <c r="D278" s="567"/>
      <c r="E278" s="567"/>
      <c r="F278" s="328"/>
      <c r="G278" s="328"/>
    </row>
    <row r="279" spans="1:7" s="302" customFormat="1" ht="17.25" customHeight="1">
      <c r="A279" s="323"/>
      <c r="B279" s="324"/>
      <c r="C279" s="564" t="s">
        <v>1280</v>
      </c>
      <c r="D279" s="565"/>
      <c r="E279" s="566"/>
      <c r="F279" s="331"/>
      <c r="G279" s="331"/>
    </row>
    <row r="280" spans="1:7" s="302" customFormat="1" ht="17.25" customHeight="1">
      <c r="A280" s="323">
        <v>1233</v>
      </c>
      <c r="B280" s="324"/>
      <c r="C280" s="564" t="s">
        <v>1281</v>
      </c>
      <c r="D280" s="565"/>
      <c r="E280" s="56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64" t="s">
        <v>1282</v>
      </c>
      <c r="D281" s="565"/>
      <c r="E281" s="56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64" t="s">
        <v>1283</v>
      </c>
      <c r="D282" s="565"/>
      <c r="E282" s="56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64" t="s">
        <v>1284</v>
      </c>
      <c r="D283" s="565"/>
      <c r="E283" s="56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64" t="s">
        <v>1285</v>
      </c>
      <c r="D284" s="565"/>
      <c r="E284" s="56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64" t="s">
        <v>1286</v>
      </c>
      <c r="D285" s="565"/>
      <c r="E285" s="566"/>
      <c r="F285" s="328"/>
      <c r="G285" s="328"/>
    </row>
    <row r="286" spans="1:7" s="302" customFormat="1" ht="17.25" customHeight="1">
      <c r="A286" s="323">
        <v>1239</v>
      </c>
      <c r="B286" s="324"/>
      <c r="C286" s="567" t="s">
        <v>1287</v>
      </c>
      <c r="D286" s="567"/>
      <c r="E286" s="567"/>
      <c r="F286" s="331">
        <f>F108+F261</f>
        <v>20025</v>
      </c>
      <c r="G286" s="331">
        <f>G108+G261</f>
        <v>38703</v>
      </c>
    </row>
    <row r="287" spans="1:7" s="302" customFormat="1" ht="17.25" customHeight="1">
      <c r="A287" s="323">
        <v>1240</v>
      </c>
      <c r="B287" s="324">
        <v>352000</v>
      </c>
      <c r="C287" s="567" t="s">
        <v>1288</v>
      </c>
      <c r="D287" s="567"/>
      <c r="E287" s="567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68" t="s">
        <v>472</v>
      </c>
      <c r="G290" s="568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203">
      <selection activeCell="E222" sqref="E22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Завод за антирабичну заштиту, Пастеров завод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Нови Сад, Хајдук Вељкова 1</v>
      </c>
      <c r="B9" s="275"/>
      <c r="C9" s="285"/>
      <c r="D9" s="518" t="str">
        <f>"Матични број:   "&amp;MatBroj</f>
        <v>Матични број:   08066388</v>
      </c>
      <c r="E9" s="285"/>
      <c r="F9" s="345"/>
      <c r="G9" s="277"/>
    </row>
    <row r="10" spans="1:7" ht="15.75">
      <c r="A10" s="284" t="str">
        <f>"ПИБ:   "&amp;bip</f>
        <v>ПИБ:   100715745</v>
      </c>
      <c r="B10" s="275"/>
      <c r="C10" s="285"/>
      <c r="D10" s="519" t="str">
        <f>"Број подрачуна:  "&amp;BrojPodr</f>
        <v>Број подрачуна:  840-146661-40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91" t="s">
        <v>1293</v>
      </c>
      <c r="B14" s="591"/>
      <c r="C14" s="591"/>
      <c r="D14" s="591"/>
      <c r="E14" s="591"/>
    </row>
    <row r="15" spans="1:5" ht="12.75">
      <c r="A15" s="593" t="s">
        <v>1837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6" t="s">
        <v>533</v>
      </c>
      <c r="B18" s="576" t="s">
        <v>534</v>
      </c>
      <c r="C18" s="576" t="s">
        <v>535</v>
      </c>
      <c r="D18" s="576" t="s">
        <v>1113</v>
      </c>
      <c r="E18" s="576"/>
      <c r="F18" s="290"/>
    </row>
    <row r="19" spans="1:6" ht="25.5" customHeight="1">
      <c r="A19" s="576"/>
      <c r="B19" s="576"/>
      <c r="C19" s="57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45890</v>
      </c>
      <c r="E21" s="350">
        <f>E22+E126</f>
        <v>85321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45890</v>
      </c>
      <c r="E22" s="350">
        <f>E23+E67+E77+E89+E114+E119+E123</f>
        <v>85321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18893</v>
      </c>
      <c r="E89" s="350">
        <f>E90+E97+E102+E109+E112</f>
        <v>21127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18421</v>
      </c>
      <c r="E97" s="350">
        <f>SUM(E98:E101)</f>
        <v>21127</v>
      </c>
    </row>
    <row r="98" spans="1:5" ht="24">
      <c r="A98" s="303">
        <v>2078</v>
      </c>
      <c r="B98" s="303">
        <v>742100</v>
      </c>
      <c r="C98" s="318" t="s">
        <v>436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18421</v>
      </c>
      <c r="E100" s="351">
        <v>21127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472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472</v>
      </c>
      <c r="E113" s="351"/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634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634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634</v>
      </c>
      <c r="E116" s="351"/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24817</v>
      </c>
      <c r="E119" s="350">
        <f>E120</f>
        <v>61621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24817</v>
      </c>
      <c r="E120" s="350">
        <f>E121+E122</f>
        <v>61621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24817</v>
      </c>
      <c r="E121" s="351">
        <v>61621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1546</v>
      </c>
      <c r="E123" s="350">
        <f>E124</f>
        <v>2573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1546</v>
      </c>
      <c r="E124" s="350">
        <f>E125</f>
        <v>2573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1546</v>
      </c>
      <c r="E125" s="351">
        <v>2573</v>
      </c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47491</v>
      </c>
      <c r="E151" s="350">
        <f>E152+E320</f>
        <v>74739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46640</v>
      </c>
      <c r="E152" s="350">
        <f>E153+E175+E220+E235+E259+E272+E288+E303</f>
        <v>73675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26989</v>
      </c>
      <c r="E153" s="350">
        <f>E154+E156+E160+E162+E167+E169+E171+E173</f>
        <v>26937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21302</v>
      </c>
      <c r="E154" s="350">
        <f>E155</f>
        <v>21413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21302</v>
      </c>
      <c r="E155" s="351">
        <v>21413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3805</v>
      </c>
      <c r="E156" s="350">
        <f>SUM(E157:E159)</f>
        <v>3833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2556</v>
      </c>
      <c r="E157" s="351">
        <v>2709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1097</v>
      </c>
      <c r="E158" s="351">
        <v>963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152</v>
      </c>
      <c r="E159" s="351">
        <v>161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291</v>
      </c>
      <c r="E160" s="350">
        <f>E161</f>
        <v>226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291</v>
      </c>
      <c r="E161" s="351">
        <v>226</v>
      </c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588</v>
      </c>
      <c r="E162" s="350">
        <f>SUM(E163:E166)</f>
        <v>400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80</v>
      </c>
      <c r="E163" s="351">
        <v>364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471</v>
      </c>
      <c r="E165" s="351">
        <v>36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37</v>
      </c>
      <c r="E166" s="351"/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806</v>
      </c>
      <c r="E167" s="350">
        <f>E168</f>
        <v>925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806</v>
      </c>
      <c r="E168" s="351">
        <v>925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197</v>
      </c>
      <c r="E169" s="350">
        <f>E170</f>
        <v>140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197</v>
      </c>
      <c r="E170" s="351">
        <v>140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19592</v>
      </c>
      <c r="E175" s="350">
        <f>E176+E184+E190+E199+E207+E210</f>
        <v>46481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2254</v>
      </c>
      <c r="E176" s="350">
        <f>SUM(E177:E183)</f>
        <v>3147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90</v>
      </c>
      <c r="E177" s="351">
        <v>118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893</v>
      </c>
      <c r="E178" s="351">
        <v>1720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533</v>
      </c>
      <c r="E179" s="351">
        <v>545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526</v>
      </c>
      <c r="E180" s="351">
        <v>532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212</v>
      </c>
      <c r="E181" s="351">
        <v>232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997</v>
      </c>
      <c r="E184" s="350">
        <f>SUM(E185:E189)</f>
        <v>1298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388</v>
      </c>
      <c r="E185" s="351">
        <v>224</v>
      </c>
    </row>
    <row r="186" spans="1:5" ht="12.75">
      <c r="A186" s="365">
        <v>2166</v>
      </c>
      <c r="B186" s="303">
        <v>422200</v>
      </c>
      <c r="C186" s="318" t="s">
        <v>319</v>
      </c>
      <c r="D186" s="351">
        <v>40</v>
      </c>
      <c r="E186" s="351">
        <v>532</v>
      </c>
    </row>
    <row r="187" spans="1:5" ht="12.75">
      <c r="A187" s="365">
        <v>2167</v>
      </c>
      <c r="B187" s="303">
        <v>422300</v>
      </c>
      <c r="C187" s="318" t="s">
        <v>320</v>
      </c>
      <c r="D187" s="351">
        <v>569</v>
      </c>
      <c r="E187" s="351">
        <v>542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6006</v>
      </c>
      <c r="E190" s="350">
        <f>SUM(E191:E198)</f>
        <v>6551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1603</v>
      </c>
      <c r="E191" s="351">
        <v>1863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435</v>
      </c>
      <c r="E192" s="351">
        <v>402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1428</v>
      </c>
      <c r="E193" s="351">
        <v>1392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459</v>
      </c>
      <c r="E194" s="351">
        <v>334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1422</v>
      </c>
      <c r="E195" s="351">
        <v>2248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47</v>
      </c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605</v>
      </c>
      <c r="E197" s="351">
        <v>261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7</v>
      </c>
      <c r="E198" s="351">
        <v>51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1390</v>
      </c>
      <c r="E199" s="350">
        <f>SUM(E200:E206)</f>
        <v>717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1390</v>
      </c>
      <c r="E202" s="351">
        <v>717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2059</v>
      </c>
      <c r="E207" s="350">
        <f>E208+E209</f>
        <v>1863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1429</v>
      </c>
      <c r="E208" s="351">
        <v>1463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630</v>
      </c>
      <c r="E209" s="351">
        <v>400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6886</v>
      </c>
      <c r="E210" s="350">
        <f>SUM(E211:E219)</f>
        <v>32905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383</v>
      </c>
      <c r="E211" s="351">
        <v>446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>
        <v>288</v>
      </c>
    </row>
    <row r="213" spans="1:5" ht="12.75">
      <c r="A213" s="365">
        <v>2193</v>
      </c>
      <c r="B213" s="303">
        <v>426300</v>
      </c>
      <c r="C213" s="318" t="s">
        <v>99</v>
      </c>
      <c r="D213" s="351"/>
      <c r="E213" s="351"/>
    </row>
    <row r="214" spans="1:5" ht="12.75">
      <c r="A214" s="365">
        <v>2194</v>
      </c>
      <c r="B214" s="303">
        <v>426400</v>
      </c>
      <c r="C214" s="318" t="s">
        <v>100</v>
      </c>
      <c r="D214" s="351">
        <v>389</v>
      </c>
      <c r="E214" s="351">
        <v>497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4938</v>
      </c>
      <c r="E217" s="351">
        <v>30665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199</v>
      </c>
      <c r="E218" s="351">
        <v>207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977</v>
      </c>
      <c r="E219" s="351">
        <v>802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0</v>
      </c>
      <c r="E220" s="350">
        <f>E221+E225+E227+E229+E233</f>
        <v>187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0</v>
      </c>
      <c r="E221" s="350">
        <f>SUM(E222:E224)</f>
        <v>187</v>
      </c>
    </row>
    <row r="222" spans="1:5" ht="12.75">
      <c r="A222" s="365">
        <v>2202</v>
      </c>
      <c r="B222" s="357">
        <v>431100</v>
      </c>
      <c r="C222" s="367" t="s">
        <v>1366</v>
      </c>
      <c r="D222" s="359"/>
      <c r="E222" s="351">
        <v>3</v>
      </c>
    </row>
    <row r="223" spans="1:5" ht="12.75">
      <c r="A223" s="365">
        <v>2203</v>
      </c>
      <c r="B223" s="357">
        <v>431200</v>
      </c>
      <c r="C223" s="367" t="s">
        <v>622</v>
      </c>
      <c r="D223" s="359"/>
      <c r="E223" s="351">
        <v>184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59</v>
      </c>
      <c r="E303" s="356">
        <f>E304+E307+E311+E313+E316+E318</f>
        <v>70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59</v>
      </c>
      <c r="E307" s="350">
        <f>SUM(E308:E310)</f>
        <v>70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13</v>
      </c>
      <c r="E308" s="351"/>
    </row>
    <row r="309" spans="1:5" ht="12.75">
      <c r="A309" s="375">
        <v>2289</v>
      </c>
      <c r="B309" s="372">
        <v>482200</v>
      </c>
      <c r="C309" s="367" t="s">
        <v>61</v>
      </c>
      <c r="D309" s="359">
        <v>46</v>
      </c>
      <c r="E309" s="351">
        <v>70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851</v>
      </c>
      <c r="E320" s="356">
        <f>E321+E343+E352+E355+E363</f>
        <v>1064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851</v>
      </c>
      <c r="E321" s="356">
        <f>E322+E327+E337+E339+E341</f>
        <v>1064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851</v>
      </c>
      <c r="E327" s="356">
        <f>SUM(E328:E336)</f>
        <v>1064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338</v>
      </c>
      <c r="E329" s="351">
        <v>645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513</v>
      </c>
      <c r="E332" s="351">
        <v>419</v>
      </c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0</v>
      </c>
      <c r="E367" s="356">
        <f>IF((E21-E151)&gt;0,E21-E151,0)</f>
        <v>10582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1601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1601</v>
      </c>
      <c r="E369" s="350">
        <f>E370+E371+E372+E373+E374</f>
        <v>0</v>
      </c>
    </row>
    <row r="370" spans="1:5" ht="24">
      <c r="A370" s="375">
        <v>2349</v>
      </c>
      <c r="B370" s="360"/>
      <c r="C370" s="367" t="s">
        <v>1429</v>
      </c>
      <c r="D370" s="359">
        <v>1406</v>
      </c>
      <c r="E370" s="351"/>
    </row>
    <row r="371" spans="1:5" ht="24">
      <c r="A371" s="375">
        <v>2350</v>
      </c>
      <c r="B371" s="360"/>
      <c r="C371" s="367" t="s">
        <v>1430</v>
      </c>
      <c r="D371" s="359">
        <v>195</v>
      </c>
      <c r="E371" s="351"/>
    </row>
    <row r="372" spans="1:5" ht="24">
      <c r="A372" s="375">
        <v>2351</v>
      </c>
      <c r="B372" s="360"/>
      <c r="C372" s="367" t="s">
        <v>1431</v>
      </c>
      <c r="D372" s="359"/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0</v>
      </c>
      <c r="E378" s="356">
        <f>IF(E367&gt;0,IF((E367+E369-E375)&gt;0,E367+E369-E375,0),IF((E369-E368-E375)&gt;0,E369-E368-E375,0))</f>
        <v>10582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0</v>
      </c>
      <c r="E380" s="356">
        <f>E381+E382</f>
        <v>10582</v>
      </c>
    </row>
    <row r="381" spans="1:5" ht="24">
      <c r="A381" s="375">
        <v>2360</v>
      </c>
      <c r="B381" s="360"/>
      <c r="C381" s="367" t="s">
        <v>1440</v>
      </c>
      <c r="D381" s="359"/>
      <c r="E381" s="351"/>
    </row>
    <row r="382" spans="1:5" ht="24">
      <c r="A382" s="375">
        <v>2361</v>
      </c>
      <c r="B382" s="360"/>
      <c r="C382" s="367" t="s">
        <v>1441</v>
      </c>
      <c r="D382" s="359"/>
      <c r="E382" s="351">
        <v>10582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68" t="s">
        <v>1444</v>
      </c>
      <c r="E384" s="568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66">
      <selection activeCell="E101" sqref="E10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Завод за антирабичну заштиту, Пастеров завод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Нови Сад, Хајдук Вељкова 1</v>
      </c>
      <c r="B9" s="275"/>
      <c r="C9" s="285"/>
      <c r="D9" s="518" t="str">
        <f>"Матични број:   "&amp;MatBroj</f>
        <v>Матични број:   08066388</v>
      </c>
      <c r="E9" s="285"/>
      <c r="F9" s="345"/>
      <c r="G9" s="277"/>
    </row>
    <row r="10" spans="1:7" s="278" customFormat="1" ht="15.75">
      <c r="A10" s="284" t="str">
        <f>"ПИБ:   "&amp;bip</f>
        <v>ПИБ:   100715745</v>
      </c>
      <c r="B10" s="275"/>
      <c r="C10" s="285"/>
      <c r="D10" s="519" t="str">
        <f>"Број подрачуна:  "&amp;BrojPodr</f>
        <v>Број подрачуна:  840-146661-40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1837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75" t="s">
        <v>534</v>
      </c>
      <c r="C18" s="575" t="s">
        <v>535</v>
      </c>
      <c r="D18" s="575" t="s">
        <v>1113</v>
      </c>
      <c r="E18" s="596"/>
    </row>
    <row r="19" spans="1:5" ht="12.75">
      <c r="A19" s="390" t="s">
        <v>1449</v>
      </c>
      <c r="B19" s="575"/>
      <c r="C19" s="575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851</v>
      </c>
      <c r="E87" s="301">
        <f>E88+E134</f>
        <v>1064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851</v>
      </c>
      <c r="E88" s="301">
        <f>E89+E111+E120+E123+E131</f>
        <v>1064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851</v>
      </c>
      <c r="E89" s="301">
        <f>E90+E95+E105+E107+E109</f>
        <v>1064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851</v>
      </c>
      <c r="E95" s="301">
        <f>SUM(E96:E104)</f>
        <v>1064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338</v>
      </c>
      <c r="E97" s="306">
        <v>645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513</v>
      </c>
      <c r="E100" s="306">
        <v>419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851</v>
      </c>
      <c r="E183" s="301">
        <f>IF(E87-E21&gt;0,E87-E21,0)</f>
        <v>1064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68" t="s">
        <v>1515</v>
      </c>
      <c r="E185" s="568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257">
      <selection activeCell="E461" sqref="E46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Завод за антирабичну заштиту, Пастеров завод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Нови Сад, Хајдук Вељкова 1</v>
      </c>
      <c r="B9" s="275"/>
      <c r="C9" s="285"/>
      <c r="D9" s="518" t="str">
        <f>"Матични број:   "&amp;MatBroj</f>
        <v>Матични број:   08066388</v>
      </c>
      <c r="E9" s="285"/>
      <c r="F9" s="345"/>
      <c r="G9" s="277"/>
    </row>
    <row r="10" spans="1:7" s="278" customFormat="1" ht="15.75">
      <c r="A10" s="284" t="str">
        <f>"ПИБ:   "&amp;bip</f>
        <v>ПИБ:   100715745</v>
      </c>
      <c r="B10" s="275"/>
      <c r="C10" s="285"/>
      <c r="D10" s="519" t="str">
        <f>"Број подрачуна:  "&amp;BrojPodr</f>
        <v>Број подрачуна:  840-146661-40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1837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90" t="s">
        <v>533</v>
      </c>
      <c r="B18" s="590" t="s">
        <v>534</v>
      </c>
      <c r="C18" s="590" t="s">
        <v>535</v>
      </c>
      <c r="D18" s="598" t="s">
        <v>1518</v>
      </c>
      <c r="E18" s="599"/>
    </row>
    <row r="19" spans="1:5" ht="22.5" customHeight="1">
      <c r="A19" s="589"/>
      <c r="B19" s="589"/>
      <c r="C19" s="58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45890</v>
      </c>
      <c r="E21" s="350">
        <f>E22+E126+E151</f>
        <v>85321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45890</v>
      </c>
      <c r="E22" s="350">
        <f>E23+E67+E77+E89+E114+E119+E123</f>
        <v>85321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18893</v>
      </c>
      <c r="E89" s="350">
        <f>E90+E97+E102+E109+E112</f>
        <v>21127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18421</v>
      </c>
      <c r="E97" s="350">
        <f>SUM(E98:E101)</f>
        <v>21127</v>
      </c>
    </row>
    <row r="98" spans="1:5" ht="24">
      <c r="A98" s="303">
        <v>4078</v>
      </c>
      <c r="B98" s="303">
        <v>742100</v>
      </c>
      <c r="C98" s="318" t="s">
        <v>436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18421</v>
      </c>
      <c r="E100" s="351">
        <v>21127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472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472</v>
      </c>
      <c r="E113" s="351"/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634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634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634</v>
      </c>
      <c r="E116" s="351"/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24817</v>
      </c>
      <c r="E119" s="350">
        <f>E120</f>
        <v>61621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24817</v>
      </c>
      <c r="E120" s="350">
        <f>E121+E122</f>
        <v>61621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24817</v>
      </c>
      <c r="E121" s="351">
        <v>61621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1546</v>
      </c>
      <c r="E123" s="350">
        <f>E124</f>
        <v>2573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1546</v>
      </c>
      <c r="E124" s="350">
        <f>E125</f>
        <v>2573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1546</v>
      </c>
      <c r="E125" s="351">
        <v>2573</v>
      </c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47491</v>
      </c>
      <c r="E191" s="350">
        <f>E192+E360+E406</f>
        <v>74739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46640</v>
      </c>
      <c r="E192" s="350">
        <f>E193+E215+E260+E275+E299+E312+E328+E343</f>
        <v>73675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26989</v>
      </c>
      <c r="E193" s="350">
        <f>E194+E196+E200+E202+E207+E209+E211+E213</f>
        <v>26937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21302</v>
      </c>
      <c r="E194" s="350">
        <f>E195</f>
        <v>21413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21302</v>
      </c>
      <c r="E195" s="351">
        <v>21413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3805</v>
      </c>
      <c r="E196" s="350">
        <f>SUM(E197:E199)</f>
        <v>3833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2556</v>
      </c>
      <c r="E197" s="351">
        <v>2709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1097</v>
      </c>
      <c r="E198" s="351">
        <v>963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152</v>
      </c>
      <c r="E199" s="351">
        <v>161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291</v>
      </c>
      <c r="E200" s="350">
        <f>E201</f>
        <v>226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291</v>
      </c>
      <c r="E201" s="351">
        <v>226</v>
      </c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588</v>
      </c>
      <c r="E202" s="350">
        <f>SUM(E203:E206)</f>
        <v>400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80</v>
      </c>
      <c r="E203" s="351">
        <v>364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471</v>
      </c>
      <c r="E205" s="351">
        <v>36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37</v>
      </c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806</v>
      </c>
      <c r="E207" s="350">
        <f>E208</f>
        <v>925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806</v>
      </c>
      <c r="E208" s="351">
        <v>925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197</v>
      </c>
      <c r="E209" s="350">
        <f>E210</f>
        <v>140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197</v>
      </c>
      <c r="E210" s="351">
        <v>140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19592</v>
      </c>
      <c r="E215" s="350">
        <f>E216+E224+E230+E239+E247+E250</f>
        <v>46481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2254</v>
      </c>
      <c r="E216" s="350">
        <f>SUM(E217:E223)</f>
        <v>3147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90</v>
      </c>
      <c r="E217" s="351">
        <v>118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893</v>
      </c>
      <c r="E218" s="351">
        <v>1720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533</v>
      </c>
      <c r="E219" s="351">
        <v>545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526</v>
      </c>
      <c r="E220" s="351">
        <v>532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212</v>
      </c>
      <c r="E221" s="351">
        <v>232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997</v>
      </c>
      <c r="E224" s="350">
        <f>SUM(E225:E229)</f>
        <v>1298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388</v>
      </c>
      <c r="E225" s="351">
        <v>224</v>
      </c>
    </row>
    <row r="226" spans="1:5" ht="12.75">
      <c r="A226" s="303">
        <v>4206</v>
      </c>
      <c r="B226" s="303">
        <v>422200</v>
      </c>
      <c r="C226" s="318" t="s">
        <v>319</v>
      </c>
      <c r="D226" s="351">
        <v>40</v>
      </c>
      <c r="E226" s="351">
        <v>532</v>
      </c>
    </row>
    <row r="227" spans="1:5" ht="12.75">
      <c r="A227" s="365">
        <v>4207</v>
      </c>
      <c r="B227" s="373">
        <v>422300</v>
      </c>
      <c r="C227" s="374" t="s">
        <v>320</v>
      </c>
      <c r="D227" s="351">
        <v>569</v>
      </c>
      <c r="E227" s="351">
        <v>542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6006</v>
      </c>
      <c r="E230" s="350">
        <f>SUM(E231:E238)</f>
        <v>6551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1603</v>
      </c>
      <c r="E231" s="351">
        <v>1863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435</v>
      </c>
      <c r="E232" s="351">
        <v>402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1428</v>
      </c>
      <c r="E233" s="351">
        <v>1392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459</v>
      </c>
      <c r="E234" s="351">
        <v>334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1422</v>
      </c>
      <c r="E235" s="351">
        <v>2248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47</v>
      </c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605</v>
      </c>
      <c r="E237" s="351">
        <v>261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7</v>
      </c>
      <c r="E238" s="351">
        <v>51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1390</v>
      </c>
      <c r="E239" s="350">
        <f>SUM(E240:E246)</f>
        <v>717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1390</v>
      </c>
      <c r="E242" s="351">
        <v>717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2059</v>
      </c>
      <c r="E247" s="350">
        <f>E248+E249</f>
        <v>1863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1429</v>
      </c>
      <c r="E248" s="351">
        <v>1463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630</v>
      </c>
      <c r="E249" s="351">
        <v>400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6886</v>
      </c>
      <c r="E250" s="350">
        <f>SUM(E251:E259)</f>
        <v>32905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383</v>
      </c>
      <c r="E251" s="351">
        <v>446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>
        <v>288</v>
      </c>
    </row>
    <row r="253" spans="1:5" ht="12.75">
      <c r="A253" s="365">
        <v>4233</v>
      </c>
      <c r="B253" s="303">
        <v>426300</v>
      </c>
      <c r="C253" s="318" t="s">
        <v>99</v>
      </c>
      <c r="D253" s="351"/>
      <c r="E253" s="351"/>
    </row>
    <row r="254" spans="1:5" ht="12.75">
      <c r="A254" s="303">
        <v>4234</v>
      </c>
      <c r="B254" s="303">
        <v>426400</v>
      </c>
      <c r="C254" s="318" t="s">
        <v>100</v>
      </c>
      <c r="D254" s="351">
        <v>389</v>
      </c>
      <c r="E254" s="351">
        <v>497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4938</v>
      </c>
      <c r="E257" s="351">
        <v>30665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199</v>
      </c>
      <c r="E258" s="351">
        <v>207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977</v>
      </c>
      <c r="E259" s="351">
        <v>802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0</v>
      </c>
      <c r="E260" s="350">
        <f>E261+E265+E267+E269+E273</f>
        <v>187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0</v>
      </c>
      <c r="E261" s="350">
        <f>SUM(E262:E264)</f>
        <v>187</v>
      </c>
    </row>
    <row r="262" spans="1:5" ht="12.75">
      <c r="A262" s="357">
        <v>4242</v>
      </c>
      <c r="B262" s="372">
        <v>431100</v>
      </c>
      <c r="C262" s="367" t="s">
        <v>1366</v>
      </c>
      <c r="D262" s="359"/>
      <c r="E262" s="351">
        <v>3</v>
      </c>
    </row>
    <row r="263" spans="1:5" ht="12.75">
      <c r="A263" s="375">
        <v>4243</v>
      </c>
      <c r="B263" s="372">
        <v>431200</v>
      </c>
      <c r="C263" s="367" t="s">
        <v>622</v>
      </c>
      <c r="D263" s="359"/>
      <c r="E263" s="351">
        <v>184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59</v>
      </c>
      <c r="E343" s="350">
        <f>E344+E347+E351+E353+E356+E358</f>
        <v>70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59</v>
      </c>
      <c r="E347" s="350">
        <f>SUM(E348:E350)</f>
        <v>70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13</v>
      </c>
      <c r="E348" s="351"/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46</v>
      </c>
      <c r="E349" s="351">
        <v>70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851</v>
      </c>
      <c r="E360" s="350">
        <f>E361+E383+E392+E395+E403</f>
        <v>1064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851</v>
      </c>
      <c r="E361" s="350">
        <f>E362+E367+E377+E379+E381</f>
        <v>1064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851</v>
      </c>
      <c r="E367" s="350">
        <f>SUM(E368:E376)</f>
        <v>1064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>
        <v>338</v>
      </c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/>
      <c r="E369" s="351">
        <v>645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513</v>
      </c>
      <c r="E372" s="351">
        <v>419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0</v>
      </c>
      <c r="E454" s="350">
        <f>IF(E21-E191&gt;0,E21-E191,0)</f>
        <v>10582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1601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1658</v>
      </c>
      <c r="D456" s="418">
        <v>14358</v>
      </c>
      <c r="E456" s="418">
        <v>11648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49128</v>
      </c>
      <c r="E457" s="350">
        <f>E21+E458</f>
        <v>89198</v>
      </c>
    </row>
    <row r="458" spans="1:5" ht="24">
      <c r="A458" s="375">
        <v>4438</v>
      </c>
      <c r="B458" s="293"/>
      <c r="C458" s="419" t="s">
        <v>1660</v>
      </c>
      <c r="D458" s="351">
        <v>3238</v>
      </c>
      <c r="E458" s="351">
        <v>3877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51838</v>
      </c>
      <c r="E459" s="350">
        <f>E191-E460+E461</f>
        <v>79301</v>
      </c>
    </row>
    <row r="460" spans="1:5" ht="24">
      <c r="A460" s="375">
        <v>4440</v>
      </c>
      <c r="B460" s="293"/>
      <c r="C460" s="420" t="s">
        <v>1662</v>
      </c>
      <c r="D460" s="351"/>
      <c r="E460" s="351">
        <v>187</v>
      </c>
    </row>
    <row r="461" spans="1:5" ht="24">
      <c r="A461" s="375">
        <v>4441</v>
      </c>
      <c r="B461" s="360"/>
      <c r="C461" s="367" t="s">
        <v>1663</v>
      </c>
      <c r="D461" s="359">
        <v>4347</v>
      </c>
      <c r="E461" s="351">
        <v>4749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11648</v>
      </c>
      <c r="E462" s="350">
        <f>E456+E457-E459</f>
        <v>21545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68" t="s">
        <v>1667</v>
      </c>
      <c r="E464" s="568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305">
      <selection activeCell="K313" sqref="K313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Завод за антирабичну заштиту, Пастеров завод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Нови Сад, Хајдук Вељкова 1</v>
      </c>
      <c r="B9" s="6"/>
      <c r="C9" s="146"/>
      <c r="D9" s="3" t="str">
        <f>"Матични број:   "&amp;MaticniBroj</f>
        <v>Матични број:   08066388</v>
      </c>
      <c r="E9" s="8"/>
    </row>
    <row r="10" spans="1:5" ht="31.5" customHeight="1">
      <c r="A10" s="2" t="str">
        <f>"ПИБ:   "&amp;bip</f>
        <v>ПИБ:   100715745</v>
      </c>
      <c r="B10" s="6"/>
      <c r="C10" s="146"/>
      <c r="D10" s="4" t="str">
        <f>"Број подрачуна:  "&amp;BrojPodracuna</f>
        <v>Број подрачуна:  840-146661-40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1760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4" t="s">
        <v>534</v>
      </c>
      <c r="C18" s="604" t="s">
        <v>535</v>
      </c>
      <c r="D18" s="604" t="s">
        <v>907</v>
      </c>
      <c r="E18" s="604" t="s">
        <v>457</v>
      </c>
      <c r="F18" s="604"/>
      <c r="G18" s="604"/>
      <c r="H18" s="604"/>
      <c r="I18" s="604"/>
      <c r="J18" s="604"/>
      <c r="K18" s="605"/>
    </row>
    <row r="19" spans="1:11" ht="12.75">
      <c r="A19" s="612"/>
      <c r="B19" s="602"/>
      <c r="C19" s="614"/>
      <c r="D19" s="602"/>
      <c r="E19" s="615" t="s">
        <v>415</v>
      </c>
      <c r="F19" s="602" t="s">
        <v>910</v>
      </c>
      <c r="G19" s="602"/>
      <c r="H19" s="602"/>
      <c r="I19" s="602"/>
      <c r="J19" s="602" t="s">
        <v>909</v>
      </c>
      <c r="K19" s="607" t="s">
        <v>63</v>
      </c>
    </row>
    <row r="20" spans="1:11" ht="25.5">
      <c r="A20" s="612"/>
      <c r="B20" s="602"/>
      <c r="C20" s="614"/>
      <c r="D20" s="602"/>
      <c r="E20" s="615"/>
      <c r="F20" s="15" t="s">
        <v>458</v>
      </c>
      <c r="G20" s="15" t="s">
        <v>459</v>
      </c>
      <c r="H20" s="15" t="s">
        <v>908</v>
      </c>
      <c r="I20" s="15" t="s">
        <v>62</v>
      </c>
      <c r="J20" s="602"/>
      <c r="K20" s="607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94024</v>
      </c>
      <c r="E22" s="20">
        <f aca="true" t="shared" si="0" ref="E22:E57">SUM(F22:K22)</f>
        <v>85321</v>
      </c>
      <c r="F22" s="20">
        <f aca="true" t="shared" si="1" ref="F22:K22">F23+F147</f>
        <v>1717</v>
      </c>
      <c r="G22" s="20">
        <f t="shared" si="1"/>
        <v>856</v>
      </c>
      <c r="H22" s="20">
        <f t="shared" si="1"/>
        <v>0</v>
      </c>
      <c r="I22" s="20">
        <f t="shared" si="1"/>
        <v>61621</v>
      </c>
      <c r="J22" s="20">
        <f t="shared" si="1"/>
        <v>0</v>
      </c>
      <c r="K22" s="21">
        <f t="shared" si="1"/>
        <v>21127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94024</v>
      </c>
      <c r="E23" s="20">
        <f t="shared" si="0"/>
        <v>85321</v>
      </c>
      <c r="F23" s="20">
        <f aca="true" t="shared" si="2" ref="F23:K23">F24+F76+F90+F102+F131+F136+F140</f>
        <v>1717</v>
      </c>
      <c r="G23" s="20">
        <f t="shared" si="2"/>
        <v>856</v>
      </c>
      <c r="H23" s="20">
        <f t="shared" si="2"/>
        <v>0</v>
      </c>
      <c r="I23" s="20">
        <f t="shared" si="2"/>
        <v>61621</v>
      </c>
      <c r="J23" s="20">
        <f t="shared" si="2"/>
        <v>0</v>
      </c>
      <c r="K23" s="21">
        <f t="shared" si="2"/>
        <v>21127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8" t="s">
        <v>533</v>
      </c>
      <c r="B27" s="609" t="s">
        <v>534</v>
      </c>
      <c r="C27" s="610" t="s">
        <v>535</v>
      </c>
      <c r="D27" s="602" t="s">
        <v>907</v>
      </c>
      <c r="E27" s="602" t="s">
        <v>457</v>
      </c>
      <c r="F27" s="602"/>
      <c r="G27" s="602"/>
      <c r="H27" s="602"/>
      <c r="I27" s="602"/>
      <c r="J27" s="602"/>
      <c r="K27" s="607"/>
    </row>
    <row r="28" spans="1:11" ht="12.75">
      <c r="A28" s="608"/>
      <c r="B28" s="609"/>
      <c r="C28" s="610"/>
      <c r="D28" s="602"/>
      <c r="E28" s="615" t="s">
        <v>415</v>
      </c>
      <c r="F28" s="602" t="s">
        <v>910</v>
      </c>
      <c r="G28" s="602"/>
      <c r="H28" s="602"/>
      <c r="I28" s="602"/>
      <c r="J28" s="602" t="s">
        <v>909</v>
      </c>
      <c r="K28" s="607" t="s">
        <v>63</v>
      </c>
    </row>
    <row r="29" spans="1:11" ht="25.5">
      <c r="A29" s="608"/>
      <c r="B29" s="609"/>
      <c r="C29" s="610"/>
      <c r="D29" s="602"/>
      <c r="E29" s="615"/>
      <c r="F29" s="15" t="s">
        <v>458</v>
      </c>
      <c r="G29" s="15" t="s">
        <v>459</v>
      </c>
      <c r="H29" s="15" t="s">
        <v>908</v>
      </c>
      <c r="I29" s="15" t="s">
        <v>62</v>
      </c>
      <c r="J29" s="602"/>
      <c r="K29" s="607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8" t="s">
        <v>533</v>
      </c>
      <c r="B59" s="609" t="s">
        <v>534</v>
      </c>
      <c r="C59" s="61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17"/>
    </row>
    <row r="60" spans="1:11" ht="12.75">
      <c r="A60" s="608"/>
      <c r="B60" s="609"/>
      <c r="C60" s="610"/>
      <c r="D60" s="616"/>
      <c r="E60" s="610" t="s">
        <v>415</v>
      </c>
      <c r="F60" s="616" t="s">
        <v>910</v>
      </c>
      <c r="G60" s="616"/>
      <c r="H60" s="616"/>
      <c r="I60" s="616"/>
      <c r="J60" s="616" t="s">
        <v>909</v>
      </c>
      <c r="K60" s="617" t="s">
        <v>63</v>
      </c>
    </row>
    <row r="61" spans="1:11" ht="25.5">
      <c r="A61" s="608"/>
      <c r="B61" s="609"/>
      <c r="C61" s="610"/>
      <c r="D61" s="616"/>
      <c r="E61" s="61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17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8" t="s">
        <v>533</v>
      </c>
      <c r="B86" s="609" t="s">
        <v>534</v>
      </c>
      <c r="C86" s="610" t="s">
        <v>535</v>
      </c>
      <c r="D86" s="602" t="s">
        <v>907</v>
      </c>
      <c r="E86" s="602" t="s">
        <v>457</v>
      </c>
      <c r="F86" s="602"/>
      <c r="G86" s="602"/>
      <c r="H86" s="602"/>
      <c r="I86" s="602"/>
      <c r="J86" s="602"/>
      <c r="K86" s="607"/>
    </row>
    <row r="87" spans="1:11" ht="12.75">
      <c r="A87" s="608"/>
      <c r="B87" s="609"/>
      <c r="C87" s="610"/>
      <c r="D87" s="602"/>
      <c r="E87" s="615" t="s">
        <v>415</v>
      </c>
      <c r="F87" s="602" t="s">
        <v>910</v>
      </c>
      <c r="G87" s="602"/>
      <c r="H87" s="602"/>
      <c r="I87" s="602"/>
      <c r="J87" s="602" t="s">
        <v>909</v>
      </c>
      <c r="K87" s="607" t="s">
        <v>63</v>
      </c>
    </row>
    <row r="88" spans="1:11" ht="25.5">
      <c r="A88" s="608"/>
      <c r="B88" s="609"/>
      <c r="C88" s="610"/>
      <c r="D88" s="602"/>
      <c r="E88" s="615"/>
      <c r="F88" s="15" t="s">
        <v>458</v>
      </c>
      <c r="G88" s="15" t="s">
        <v>459</v>
      </c>
      <c r="H88" s="15" t="s">
        <v>908</v>
      </c>
      <c r="I88" s="15" t="s">
        <v>62</v>
      </c>
      <c r="J88" s="602"/>
      <c r="K88" s="607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27350</v>
      </c>
      <c r="E102" s="20">
        <f t="shared" si="20"/>
        <v>21127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21127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27350</v>
      </c>
      <c r="E110" s="20">
        <f t="shared" si="20"/>
        <v>21127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21127</v>
      </c>
    </row>
    <row r="111" spans="1:11" ht="25.5">
      <c r="A111" s="151">
        <v>5078</v>
      </c>
      <c r="B111" s="140">
        <v>742100</v>
      </c>
      <c r="C111" s="149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27350</v>
      </c>
      <c r="E113" s="23">
        <f t="shared" si="20"/>
        <v>21127</v>
      </c>
      <c r="F113" s="22"/>
      <c r="G113" s="22"/>
      <c r="H113" s="22"/>
      <c r="I113" s="22"/>
      <c r="J113" s="22"/>
      <c r="K113" s="24">
        <v>21127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8" t="s">
        <v>533</v>
      </c>
      <c r="B116" s="609" t="s">
        <v>534</v>
      </c>
      <c r="C116" s="610" t="s">
        <v>535</v>
      </c>
      <c r="D116" s="602" t="s">
        <v>907</v>
      </c>
      <c r="E116" s="602" t="s">
        <v>457</v>
      </c>
      <c r="F116" s="602"/>
      <c r="G116" s="602"/>
      <c r="H116" s="602"/>
      <c r="I116" s="602"/>
      <c r="J116" s="602"/>
      <c r="K116" s="607"/>
    </row>
    <row r="117" spans="1:11" ht="12.75">
      <c r="A117" s="608"/>
      <c r="B117" s="609"/>
      <c r="C117" s="610"/>
      <c r="D117" s="602"/>
      <c r="E117" s="615" t="s">
        <v>415</v>
      </c>
      <c r="F117" s="602" t="s">
        <v>910</v>
      </c>
      <c r="G117" s="602"/>
      <c r="H117" s="602"/>
      <c r="I117" s="602"/>
      <c r="J117" s="602" t="s">
        <v>909</v>
      </c>
      <c r="K117" s="607" t="s">
        <v>63</v>
      </c>
    </row>
    <row r="118" spans="1:11" ht="25.5">
      <c r="A118" s="608"/>
      <c r="B118" s="609"/>
      <c r="C118" s="610"/>
      <c r="D118" s="602"/>
      <c r="E118" s="615"/>
      <c r="F118" s="15" t="s">
        <v>458</v>
      </c>
      <c r="G118" s="15" t="s">
        <v>459</v>
      </c>
      <c r="H118" s="15" t="s">
        <v>908</v>
      </c>
      <c r="I118" s="15" t="s">
        <v>62</v>
      </c>
      <c r="J118" s="602"/>
      <c r="K118" s="607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63818</v>
      </c>
      <c r="E136" s="20">
        <f aca="true" t="shared" si="30" ref="E136:E175">SUM(F136:K136)</f>
        <v>61621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61621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63818</v>
      </c>
      <c r="E137" s="20">
        <f t="shared" si="30"/>
        <v>61621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61621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63818</v>
      </c>
      <c r="E138" s="23">
        <f>SUM(F138:K138)</f>
        <v>61621</v>
      </c>
      <c r="F138" s="22"/>
      <c r="G138" s="22"/>
      <c r="H138" s="22"/>
      <c r="I138" s="22">
        <v>61621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2856</v>
      </c>
      <c r="E140" s="20">
        <f t="shared" si="30"/>
        <v>2573</v>
      </c>
      <c r="F140" s="20">
        <f aca="true" t="shared" si="33" ref="F140:K140">F141</f>
        <v>1717</v>
      </c>
      <c r="G140" s="20">
        <f t="shared" si="33"/>
        <v>856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2856</v>
      </c>
      <c r="E141" s="20">
        <f t="shared" si="30"/>
        <v>2573</v>
      </c>
      <c r="F141" s="20">
        <f aca="true" t="shared" si="34" ref="F141:K141">F146</f>
        <v>1717</v>
      </c>
      <c r="G141" s="20">
        <f t="shared" si="34"/>
        <v>856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8" t="s">
        <v>533</v>
      </c>
      <c r="B142" s="609" t="s">
        <v>534</v>
      </c>
      <c r="C142" s="610" t="s">
        <v>535</v>
      </c>
      <c r="D142" s="602" t="s">
        <v>907</v>
      </c>
      <c r="E142" s="602" t="s">
        <v>457</v>
      </c>
      <c r="F142" s="602"/>
      <c r="G142" s="602"/>
      <c r="H142" s="602"/>
      <c r="I142" s="602"/>
      <c r="J142" s="602"/>
      <c r="K142" s="607"/>
    </row>
    <row r="143" spans="1:11" ht="12.75">
      <c r="A143" s="608"/>
      <c r="B143" s="609"/>
      <c r="C143" s="610"/>
      <c r="D143" s="602"/>
      <c r="E143" s="615" t="s">
        <v>415</v>
      </c>
      <c r="F143" s="602" t="s">
        <v>910</v>
      </c>
      <c r="G143" s="602"/>
      <c r="H143" s="602"/>
      <c r="I143" s="602"/>
      <c r="J143" s="602" t="s">
        <v>909</v>
      </c>
      <c r="K143" s="607" t="s">
        <v>63</v>
      </c>
    </row>
    <row r="144" spans="1:11" ht="25.5">
      <c r="A144" s="608"/>
      <c r="B144" s="609"/>
      <c r="C144" s="610"/>
      <c r="D144" s="602"/>
      <c r="E144" s="615"/>
      <c r="F144" s="15" t="s">
        <v>458</v>
      </c>
      <c r="G144" s="15" t="s">
        <v>459</v>
      </c>
      <c r="H144" s="15" t="s">
        <v>908</v>
      </c>
      <c r="I144" s="15" t="s">
        <v>62</v>
      </c>
      <c r="J144" s="602"/>
      <c r="K144" s="607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2856</v>
      </c>
      <c r="E146" s="23">
        <f t="shared" si="30"/>
        <v>2573</v>
      </c>
      <c r="F146" s="22">
        <v>1717</v>
      </c>
      <c r="G146" s="22">
        <v>856</v>
      </c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8" t="s">
        <v>533</v>
      </c>
      <c r="B169" s="609" t="s">
        <v>534</v>
      </c>
      <c r="C169" s="610" t="s">
        <v>535</v>
      </c>
      <c r="D169" s="602" t="s">
        <v>907</v>
      </c>
      <c r="E169" s="602" t="s">
        <v>457</v>
      </c>
      <c r="F169" s="602"/>
      <c r="G169" s="602"/>
      <c r="H169" s="602"/>
      <c r="I169" s="602"/>
      <c r="J169" s="602"/>
      <c r="K169" s="607"/>
    </row>
    <row r="170" spans="1:11" ht="12.75">
      <c r="A170" s="608"/>
      <c r="B170" s="609"/>
      <c r="C170" s="610"/>
      <c r="D170" s="602"/>
      <c r="E170" s="615" t="s">
        <v>415</v>
      </c>
      <c r="F170" s="602" t="s">
        <v>910</v>
      </c>
      <c r="G170" s="602"/>
      <c r="H170" s="602"/>
      <c r="I170" s="602"/>
      <c r="J170" s="602" t="s">
        <v>909</v>
      </c>
      <c r="K170" s="607" t="s">
        <v>63</v>
      </c>
    </row>
    <row r="171" spans="1:11" ht="25.5">
      <c r="A171" s="608"/>
      <c r="B171" s="609"/>
      <c r="C171" s="610"/>
      <c r="D171" s="602"/>
      <c r="E171" s="615"/>
      <c r="F171" s="15" t="s">
        <v>458</v>
      </c>
      <c r="G171" s="15" t="s">
        <v>459</v>
      </c>
      <c r="H171" s="15" t="s">
        <v>908</v>
      </c>
      <c r="I171" s="15" t="s">
        <v>62</v>
      </c>
      <c r="J171" s="602"/>
      <c r="K171" s="607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8" t="s">
        <v>533</v>
      </c>
      <c r="B195" s="609" t="s">
        <v>534</v>
      </c>
      <c r="C195" s="610" t="s">
        <v>535</v>
      </c>
      <c r="D195" s="602" t="s">
        <v>907</v>
      </c>
      <c r="E195" s="602" t="s">
        <v>457</v>
      </c>
      <c r="F195" s="602"/>
      <c r="G195" s="602"/>
      <c r="H195" s="602"/>
      <c r="I195" s="602"/>
      <c r="J195" s="602"/>
      <c r="K195" s="607"/>
    </row>
    <row r="196" spans="1:11" ht="12.75">
      <c r="A196" s="608"/>
      <c r="B196" s="609"/>
      <c r="C196" s="610"/>
      <c r="D196" s="602"/>
      <c r="E196" s="615" t="s">
        <v>415</v>
      </c>
      <c r="F196" s="602" t="s">
        <v>910</v>
      </c>
      <c r="G196" s="602"/>
      <c r="H196" s="602"/>
      <c r="I196" s="602"/>
      <c r="J196" s="602" t="s">
        <v>909</v>
      </c>
      <c r="K196" s="607" t="s">
        <v>63</v>
      </c>
    </row>
    <row r="197" spans="1:11" ht="25.5">
      <c r="A197" s="608"/>
      <c r="B197" s="609"/>
      <c r="C197" s="610"/>
      <c r="D197" s="602"/>
      <c r="E197" s="615"/>
      <c r="F197" s="15" t="s">
        <v>458</v>
      </c>
      <c r="G197" s="15" t="s">
        <v>459</v>
      </c>
      <c r="H197" s="15" t="s">
        <v>908</v>
      </c>
      <c r="I197" s="15" t="s">
        <v>62</v>
      </c>
      <c r="J197" s="602"/>
      <c r="K197" s="607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8" t="s">
        <v>533</v>
      </c>
      <c r="B217" s="609" t="s">
        <v>534</v>
      </c>
      <c r="C217" s="610" t="s">
        <v>535</v>
      </c>
      <c r="D217" s="602" t="s">
        <v>907</v>
      </c>
      <c r="E217" s="602" t="s">
        <v>457</v>
      </c>
      <c r="F217" s="602"/>
      <c r="G217" s="602"/>
      <c r="H217" s="602"/>
      <c r="I217" s="602"/>
      <c r="J217" s="602"/>
      <c r="K217" s="607"/>
    </row>
    <row r="218" spans="1:11" ht="12.75">
      <c r="A218" s="608"/>
      <c r="B218" s="609"/>
      <c r="C218" s="610"/>
      <c r="D218" s="602"/>
      <c r="E218" s="615" t="s">
        <v>415</v>
      </c>
      <c r="F218" s="602" t="s">
        <v>910</v>
      </c>
      <c r="G218" s="602"/>
      <c r="H218" s="602"/>
      <c r="I218" s="602"/>
      <c r="J218" s="602" t="s">
        <v>909</v>
      </c>
      <c r="K218" s="607" t="s">
        <v>63</v>
      </c>
    </row>
    <row r="219" spans="1:11" ht="25.5">
      <c r="A219" s="608"/>
      <c r="B219" s="609"/>
      <c r="C219" s="610"/>
      <c r="D219" s="602"/>
      <c r="E219" s="615"/>
      <c r="F219" s="15" t="s">
        <v>458</v>
      </c>
      <c r="G219" s="15" t="s">
        <v>459</v>
      </c>
      <c r="H219" s="15" t="s">
        <v>908</v>
      </c>
      <c r="I219" s="15" t="s">
        <v>62</v>
      </c>
      <c r="J219" s="602"/>
      <c r="K219" s="607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94024</v>
      </c>
      <c r="E224" s="30">
        <f t="shared" si="57"/>
        <v>85321</v>
      </c>
      <c r="F224" s="30">
        <f aca="true" t="shared" si="58" ref="F224:K224">F22+F176</f>
        <v>1717</v>
      </c>
      <c r="G224" s="30">
        <f t="shared" si="58"/>
        <v>856</v>
      </c>
      <c r="H224" s="30">
        <f t="shared" si="58"/>
        <v>0</v>
      </c>
      <c r="I224" s="30">
        <f t="shared" si="58"/>
        <v>61621</v>
      </c>
      <c r="J224" s="30">
        <f t="shared" si="58"/>
        <v>0</v>
      </c>
      <c r="K224" s="31">
        <f t="shared" si="58"/>
        <v>21127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4" t="s">
        <v>534</v>
      </c>
      <c r="C229" s="604" t="s">
        <v>535</v>
      </c>
      <c r="D229" s="604" t="s">
        <v>911</v>
      </c>
      <c r="E229" s="604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13"/>
      <c r="B230" s="603"/>
      <c r="C230" s="603"/>
      <c r="D230" s="603"/>
      <c r="E230" s="602" t="s">
        <v>917</v>
      </c>
      <c r="F230" s="602" t="s">
        <v>427</v>
      </c>
      <c r="G230" s="603"/>
      <c r="H230" s="603"/>
      <c r="I230" s="603"/>
      <c r="J230" s="602" t="s">
        <v>909</v>
      </c>
      <c r="K230" s="607" t="s">
        <v>63</v>
      </c>
    </row>
    <row r="231" spans="1:11" ht="25.5">
      <c r="A231" s="613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06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94024</v>
      </c>
      <c r="E233" s="20">
        <f aca="true" t="shared" si="59" ref="E233:E304">SUM(F233:K233)</f>
        <v>74739</v>
      </c>
      <c r="F233" s="20">
        <f aca="true" t="shared" si="60" ref="F233:K233">F234+F430</f>
        <v>1717</v>
      </c>
      <c r="G233" s="20">
        <f t="shared" si="60"/>
        <v>856</v>
      </c>
      <c r="H233" s="20">
        <f t="shared" si="60"/>
        <v>0</v>
      </c>
      <c r="I233" s="20">
        <f t="shared" si="60"/>
        <v>53689</v>
      </c>
      <c r="J233" s="20">
        <f t="shared" si="60"/>
        <v>0</v>
      </c>
      <c r="K233" s="21">
        <f t="shared" si="60"/>
        <v>18477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92300</v>
      </c>
      <c r="E234" s="20">
        <f t="shared" si="59"/>
        <v>73675</v>
      </c>
      <c r="F234" s="20">
        <f aca="true" t="shared" si="61" ref="F234:K234">F235+F261+F310+F329+F357+F370+F390+F409</f>
        <v>1717</v>
      </c>
      <c r="G234" s="20">
        <f t="shared" si="61"/>
        <v>856</v>
      </c>
      <c r="H234" s="20">
        <f t="shared" si="61"/>
        <v>0</v>
      </c>
      <c r="I234" s="20">
        <f t="shared" si="61"/>
        <v>53689</v>
      </c>
      <c r="J234" s="20">
        <f t="shared" si="61"/>
        <v>0</v>
      </c>
      <c r="K234" s="21">
        <f t="shared" si="61"/>
        <v>17413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30407</v>
      </c>
      <c r="E235" s="20">
        <f t="shared" si="59"/>
        <v>26937</v>
      </c>
      <c r="F235" s="20">
        <f aca="true" t="shared" si="62" ref="F235:K235">F236+F238+F242+F244+F253+F255+F257+F259</f>
        <v>464</v>
      </c>
      <c r="G235" s="20">
        <f t="shared" si="62"/>
        <v>0</v>
      </c>
      <c r="H235" s="20">
        <f t="shared" si="62"/>
        <v>0</v>
      </c>
      <c r="I235" s="20">
        <f t="shared" si="62"/>
        <v>17555</v>
      </c>
      <c r="J235" s="20">
        <f t="shared" si="62"/>
        <v>0</v>
      </c>
      <c r="K235" s="21">
        <f t="shared" si="62"/>
        <v>8918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22818</v>
      </c>
      <c r="E236" s="20">
        <f t="shared" si="59"/>
        <v>21413</v>
      </c>
      <c r="F236" s="20">
        <f aca="true" t="shared" si="63" ref="F236:K236">F237</f>
        <v>394</v>
      </c>
      <c r="G236" s="20">
        <f t="shared" si="63"/>
        <v>0</v>
      </c>
      <c r="H236" s="20">
        <f t="shared" si="63"/>
        <v>0</v>
      </c>
      <c r="I236" s="20">
        <f t="shared" si="63"/>
        <v>14561</v>
      </c>
      <c r="J236" s="20">
        <f t="shared" si="63"/>
        <v>0</v>
      </c>
      <c r="K236" s="21">
        <f t="shared" si="63"/>
        <v>6458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22818</v>
      </c>
      <c r="E237" s="23">
        <f t="shared" si="59"/>
        <v>21413</v>
      </c>
      <c r="F237" s="22">
        <v>394</v>
      </c>
      <c r="G237" s="22"/>
      <c r="H237" s="22"/>
      <c r="I237" s="22">
        <v>14561</v>
      </c>
      <c r="J237" s="22"/>
      <c r="K237" s="24">
        <v>6458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4258</v>
      </c>
      <c r="E238" s="20">
        <f t="shared" si="59"/>
        <v>3833</v>
      </c>
      <c r="F238" s="20">
        <f aca="true" t="shared" si="64" ref="F238:K238">SUM(F239:F241)</f>
        <v>70</v>
      </c>
      <c r="G238" s="20">
        <f t="shared" si="64"/>
        <v>0</v>
      </c>
      <c r="H238" s="20">
        <f t="shared" si="64"/>
        <v>0</v>
      </c>
      <c r="I238" s="20">
        <f t="shared" si="64"/>
        <v>2606</v>
      </c>
      <c r="J238" s="20">
        <f t="shared" si="64"/>
        <v>0</v>
      </c>
      <c r="K238" s="21">
        <f t="shared" si="64"/>
        <v>1157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2746</v>
      </c>
      <c r="E239" s="23">
        <f t="shared" si="59"/>
        <v>2709</v>
      </c>
      <c r="F239" s="22">
        <v>47</v>
      </c>
      <c r="G239" s="22"/>
      <c r="H239" s="22"/>
      <c r="I239" s="22">
        <v>1842</v>
      </c>
      <c r="J239" s="22"/>
      <c r="K239" s="24">
        <v>820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1341</v>
      </c>
      <c r="E240" s="23">
        <f t="shared" si="59"/>
        <v>963</v>
      </c>
      <c r="F240" s="22">
        <v>20</v>
      </c>
      <c r="G240" s="22"/>
      <c r="H240" s="22"/>
      <c r="I240" s="22">
        <v>655</v>
      </c>
      <c r="J240" s="22"/>
      <c r="K240" s="24">
        <v>288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171</v>
      </c>
      <c r="E241" s="23">
        <f t="shared" si="59"/>
        <v>161</v>
      </c>
      <c r="F241" s="22">
        <v>3</v>
      </c>
      <c r="G241" s="22"/>
      <c r="H241" s="22"/>
      <c r="I241" s="22">
        <v>109</v>
      </c>
      <c r="J241" s="22"/>
      <c r="K241" s="24">
        <v>49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250</v>
      </c>
      <c r="E242" s="20">
        <f t="shared" si="59"/>
        <v>226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171</v>
      </c>
      <c r="J242" s="20">
        <f t="shared" si="65"/>
        <v>0</v>
      </c>
      <c r="K242" s="21">
        <f t="shared" si="65"/>
        <v>55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250</v>
      </c>
      <c r="E243" s="23">
        <f t="shared" si="59"/>
        <v>226</v>
      </c>
      <c r="F243" s="22"/>
      <c r="G243" s="22"/>
      <c r="H243" s="22"/>
      <c r="I243" s="22">
        <v>171</v>
      </c>
      <c r="J243" s="22"/>
      <c r="K243" s="24">
        <v>55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1211</v>
      </c>
      <c r="E244" s="20">
        <f t="shared" si="59"/>
        <v>400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36</v>
      </c>
      <c r="J244" s="20">
        <f t="shared" si="66"/>
        <v>0</v>
      </c>
      <c r="K244" s="21">
        <f t="shared" si="66"/>
        <v>364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371</v>
      </c>
      <c r="E245" s="23">
        <f t="shared" si="59"/>
        <v>364</v>
      </c>
      <c r="F245" s="22"/>
      <c r="G245" s="22"/>
      <c r="H245" s="22"/>
      <c r="I245" s="22"/>
      <c r="J245" s="22"/>
      <c r="K245" s="24">
        <v>364</v>
      </c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500</v>
      </c>
      <c r="E247" s="23">
        <f t="shared" si="59"/>
        <v>36</v>
      </c>
      <c r="F247" s="22"/>
      <c r="G247" s="22"/>
      <c r="H247" s="22"/>
      <c r="I247" s="22">
        <v>36</v>
      </c>
      <c r="J247" s="22"/>
      <c r="K247" s="24"/>
    </row>
    <row r="248" spans="1:11" ht="12.75">
      <c r="A248" s="608" t="s">
        <v>533</v>
      </c>
      <c r="B248" s="609" t="s">
        <v>534</v>
      </c>
      <c r="C248" s="610" t="s">
        <v>535</v>
      </c>
      <c r="D248" s="610" t="s">
        <v>912</v>
      </c>
      <c r="E248" s="602" t="s">
        <v>380</v>
      </c>
      <c r="F248" s="603"/>
      <c r="G248" s="603"/>
      <c r="H248" s="603"/>
      <c r="I248" s="603"/>
      <c r="J248" s="603"/>
      <c r="K248" s="606"/>
    </row>
    <row r="249" spans="1:11" ht="12.75" customHeight="1">
      <c r="A249" s="608"/>
      <c r="B249" s="609"/>
      <c r="C249" s="610"/>
      <c r="D249" s="610"/>
      <c r="E249" s="602" t="s">
        <v>917</v>
      </c>
      <c r="F249" s="602" t="s">
        <v>427</v>
      </c>
      <c r="G249" s="603"/>
      <c r="H249" s="603"/>
      <c r="I249" s="603"/>
      <c r="J249" s="602" t="s">
        <v>909</v>
      </c>
      <c r="K249" s="607" t="s">
        <v>63</v>
      </c>
    </row>
    <row r="250" spans="1:11" ht="25.5">
      <c r="A250" s="608"/>
      <c r="B250" s="609"/>
      <c r="C250" s="610"/>
      <c r="D250" s="610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06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340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1050</v>
      </c>
      <c r="E253" s="20">
        <f t="shared" si="59"/>
        <v>925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41</v>
      </c>
      <c r="J253" s="20">
        <f t="shared" si="67"/>
        <v>0</v>
      </c>
      <c r="K253" s="21">
        <f t="shared" si="67"/>
        <v>884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1050</v>
      </c>
      <c r="E254" s="23">
        <f t="shared" si="59"/>
        <v>925</v>
      </c>
      <c r="F254" s="22"/>
      <c r="G254" s="22"/>
      <c r="H254" s="22"/>
      <c r="I254" s="22">
        <v>41</v>
      </c>
      <c r="J254" s="22"/>
      <c r="K254" s="24">
        <v>884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820</v>
      </c>
      <c r="E255" s="94">
        <f t="shared" si="59"/>
        <v>140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140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820</v>
      </c>
      <c r="E256" s="23">
        <f t="shared" si="59"/>
        <v>140</v>
      </c>
      <c r="F256" s="22"/>
      <c r="G256" s="22"/>
      <c r="H256" s="22"/>
      <c r="I256" s="22">
        <v>140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61603</v>
      </c>
      <c r="E261" s="20">
        <f t="shared" si="59"/>
        <v>46481</v>
      </c>
      <c r="F261" s="20">
        <f aca="true" t="shared" si="71" ref="F261:K261">F262+F270+F276+F289+F297+F300</f>
        <v>1253</v>
      </c>
      <c r="G261" s="20">
        <f t="shared" si="71"/>
        <v>856</v>
      </c>
      <c r="H261" s="20">
        <f t="shared" si="71"/>
        <v>0</v>
      </c>
      <c r="I261" s="20">
        <f t="shared" si="71"/>
        <v>36134</v>
      </c>
      <c r="J261" s="20">
        <f t="shared" si="71"/>
        <v>0</v>
      </c>
      <c r="K261" s="21">
        <f t="shared" si="71"/>
        <v>8238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4800</v>
      </c>
      <c r="E262" s="20">
        <f t="shared" si="59"/>
        <v>3147</v>
      </c>
      <c r="F262" s="20">
        <f aca="true" t="shared" si="72" ref="F262:K262">SUM(F263:F269)</f>
        <v>203</v>
      </c>
      <c r="G262" s="20">
        <f t="shared" si="72"/>
        <v>0</v>
      </c>
      <c r="H262" s="20">
        <f t="shared" si="72"/>
        <v>0</v>
      </c>
      <c r="I262" s="20">
        <f t="shared" si="72"/>
        <v>2379</v>
      </c>
      <c r="J262" s="20">
        <f t="shared" si="72"/>
        <v>0</v>
      </c>
      <c r="K262" s="21">
        <f t="shared" si="72"/>
        <v>565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150</v>
      </c>
      <c r="E263" s="23">
        <f t="shared" si="59"/>
        <v>118</v>
      </c>
      <c r="F263" s="22">
        <v>30</v>
      </c>
      <c r="G263" s="22"/>
      <c r="H263" s="22"/>
      <c r="I263" s="22">
        <v>35</v>
      </c>
      <c r="J263" s="22"/>
      <c r="K263" s="24">
        <v>53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2900</v>
      </c>
      <c r="E264" s="23">
        <f t="shared" si="59"/>
        <v>1720</v>
      </c>
      <c r="F264" s="22">
        <v>20</v>
      </c>
      <c r="G264" s="22"/>
      <c r="H264" s="22"/>
      <c r="I264" s="22">
        <v>1440</v>
      </c>
      <c r="J264" s="22"/>
      <c r="K264" s="24">
        <v>260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900</v>
      </c>
      <c r="E265" s="23">
        <f t="shared" si="59"/>
        <v>545</v>
      </c>
      <c r="F265" s="22">
        <v>20</v>
      </c>
      <c r="G265" s="22"/>
      <c r="H265" s="22"/>
      <c r="I265" s="22">
        <v>298</v>
      </c>
      <c r="J265" s="22"/>
      <c r="K265" s="24">
        <v>227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600</v>
      </c>
      <c r="E266" s="23">
        <f t="shared" si="59"/>
        <v>532</v>
      </c>
      <c r="F266" s="22">
        <v>133</v>
      </c>
      <c r="G266" s="22"/>
      <c r="H266" s="22"/>
      <c r="I266" s="22">
        <v>374</v>
      </c>
      <c r="J266" s="22"/>
      <c r="K266" s="24">
        <v>25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250</v>
      </c>
      <c r="E267" s="23">
        <f t="shared" si="59"/>
        <v>232</v>
      </c>
      <c r="F267" s="22"/>
      <c r="G267" s="22"/>
      <c r="H267" s="22"/>
      <c r="I267" s="22">
        <v>232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1655</v>
      </c>
      <c r="E270" s="20">
        <f t="shared" si="59"/>
        <v>1298</v>
      </c>
      <c r="F270" s="20">
        <f aca="true" t="shared" si="73" ref="F270:K270">SUM(F271:F275)</f>
        <v>91</v>
      </c>
      <c r="G270" s="20">
        <f t="shared" si="73"/>
        <v>0</v>
      </c>
      <c r="H270" s="20">
        <f t="shared" si="73"/>
        <v>0</v>
      </c>
      <c r="I270" s="20">
        <f t="shared" si="73"/>
        <v>475</v>
      </c>
      <c r="J270" s="20">
        <f t="shared" si="73"/>
        <v>0</v>
      </c>
      <c r="K270" s="21">
        <f t="shared" si="73"/>
        <v>732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410</v>
      </c>
      <c r="E271" s="23">
        <f t="shared" si="59"/>
        <v>224</v>
      </c>
      <c r="F271" s="22">
        <v>24</v>
      </c>
      <c r="G271" s="22"/>
      <c r="H271" s="22"/>
      <c r="I271" s="22"/>
      <c r="J271" s="22"/>
      <c r="K271" s="24">
        <v>200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>
        <v>570</v>
      </c>
      <c r="E272" s="23">
        <f t="shared" si="59"/>
        <v>532</v>
      </c>
      <c r="F272" s="22"/>
      <c r="G272" s="22"/>
      <c r="H272" s="22"/>
      <c r="I272" s="22"/>
      <c r="J272" s="22"/>
      <c r="K272" s="24">
        <v>532</v>
      </c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675</v>
      </c>
      <c r="E273" s="23">
        <f t="shared" si="59"/>
        <v>542</v>
      </c>
      <c r="F273" s="22">
        <v>67</v>
      </c>
      <c r="G273" s="22"/>
      <c r="H273" s="22"/>
      <c r="I273" s="22">
        <v>475</v>
      </c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6682</v>
      </c>
      <c r="E276" s="20">
        <f t="shared" si="59"/>
        <v>6551</v>
      </c>
      <c r="F276" s="20">
        <f aca="true" t="shared" si="74" ref="F276:K276">SUM(F277:F288)</f>
        <v>447</v>
      </c>
      <c r="G276" s="20">
        <f t="shared" si="74"/>
        <v>356</v>
      </c>
      <c r="H276" s="20">
        <f t="shared" si="74"/>
        <v>0</v>
      </c>
      <c r="I276" s="20">
        <f t="shared" si="74"/>
        <v>541</v>
      </c>
      <c r="J276" s="20">
        <f t="shared" si="74"/>
        <v>0</v>
      </c>
      <c r="K276" s="21">
        <f t="shared" si="74"/>
        <v>5207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1866</v>
      </c>
      <c r="E277" s="23">
        <f t="shared" si="59"/>
        <v>1863</v>
      </c>
      <c r="F277" s="22"/>
      <c r="G277" s="22">
        <v>356</v>
      </c>
      <c r="H277" s="22"/>
      <c r="I277" s="22"/>
      <c r="J277" s="22"/>
      <c r="K277" s="24">
        <v>1507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410</v>
      </c>
      <c r="E278" s="23">
        <f t="shared" si="59"/>
        <v>402</v>
      </c>
      <c r="F278" s="22"/>
      <c r="G278" s="22"/>
      <c r="H278" s="22"/>
      <c r="I278" s="22">
        <v>302</v>
      </c>
      <c r="J278" s="22"/>
      <c r="K278" s="24">
        <v>100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1400</v>
      </c>
      <c r="E279" s="23">
        <f t="shared" si="59"/>
        <v>1392</v>
      </c>
      <c r="F279" s="22"/>
      <c r="G279" s="22"/>
      <c r="H279" s="22"/>
      <c r="I279" s="22">
        <v>100</v>
      </c>
      <c r="J279" s="22"/>
      <c r="K279" s="24">
        <v>1292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340</v>
      </c>
      <c r="E280" s="23">
        <f t="shared" si="59"/>
        <v>334</v>
      </c>
      <c r="F280" s="22"/>
      <c r="G280" s="22"/>
      <c r="H280" s="22"/>
      <c r="I280" s="22">
        <v>139</v>
      </c>
      <c r="J280" s="22"/>
      <c r="K280" s="24">
        <v>195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2266</v>
      </c>
      <c r="E281" s="23">
        <f t="shared" si="59"/>
        <v>2248</v>
      </c>
      <c r="F281" s="22">
        <v>447</v>
      </c>
      <c r="G281" s="22"/>
      <c r="H281" s="22"/>
      <c r="I281" s="22"/>
      <c r="J281" s="22"/>
      <c r="K281" s="24">
        <v>1801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300</v>
      </c>
      <c r="E283" s="23">
        <f t="shared" si="59"/>
        <v>261</v>
      </c>
      <c r="F283" s="22"/>
      <c r="G283" s="22"/>
      <c r="H283" s="22"/>
      <c r="I283" s="22"/>
      <c r="J283" s="22"/>
      <c r="K283" s="24">
        <v>261</v>
      </c>
    </row>
    <row r="284" spans="1:11" ht="12.75">
      <c r="A284" s="608" t="s">
        <v>533</v>
      </c>
      <c r="B284" s="609" t="s">
        <v>534</v>
      </c>
      <c r="C284" s="610" t="s">
        <v>535</v>
      </c>
      <c r="D284" s="610" t="s">
        <v>912</v>
      </c>
      <c r="E284" s="602" t="s">
        <v>380</v>
      </c>
      <c r="F284" s="603"/>
      <c r="G284" s="603"/>
      <c r="H284" s="603"/>
      <c r="I284" s="603"/>
      <c r="J284" s="603"/>
      <c r="K284" s="606"/>
    </row>
    <row r="285" spans="1:11" ht="12.75" customHeight="1">
      <c r="A285" s="608"/>
      <c r="B285" s="609"/>
      <c r="C285" s="610"/>
      <c r="D285" s="610"/>
      <c r="E285" s="602" t="s">
        <v>917</v>
      </c>
      <c r="F285" s="602" t="s">
        <v>427</v>
      </c>
      <c r="G285" s="603"/>
      <c r="H285" s="603"/>
      <c r="I285" s="603"/>
      <c r="J285" s="602" t="s">
        <v>909</v>
      </c>
      <c r="K285" s="607" t="s">
        <v>63</v>
      </c>
    </row>
    <row r="286" spans="1:11" ht="25.5">
      <c r="A286" s="608"/>
      <c r="B286" s="609"/>
      <c r="C286" s="610"/>
      <c r="D286" s="610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06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100</v>
      </c>
      <c r="E288" s="23">
        <f t="shared" si="59"/>
        <v>51</v>
      </c>
      <c r="F288" s="22"/>
      <c r="G288" s="22"/>
      <c r="H288" s="22"/>
      <c r="I288" s="22"/>
      <c r="J288" s="22"/>
      <c r="K288" s="24">
        <v>51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760</v>
      </c>
      <c r="E289" s="20">
        <f t="shared" si="59"/>
        <v>717</v>
      </c>
      <c r="F289" s="20">
        <f aca="true" t="shared" si="75" ref="F289:K289">SUM(F290:F296)</f>
        <v>148</v>
      </c>
      <c r="G289" s="20">
        <f t="shared" si="75"/>
        <v>0</v>
      </c>
      <c r="H289" s="20">
        <f t="shared" si="75"/>
        <v>0</v>
      </c>
      <c r="I289" s="20">
        <f t="shared" si="75"/>
        <v>479</v>
      </c>
      <c r="J289" s="20">
        <f t="shared" si="75"/>
        <v>0</v>
      </c>
      <c r="K289" s="21">
        <f t="shared" si="75"/>
        <v>90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760</v>
      </c>
      <c r="E292" s="23">
        <f t="shared" si="59"/>
        <v>717</v>
      </c>
      <c r="F292" s="22">
        <v>148</v>
      </c>
      <c r="G292" s="22"/>
      <c r="H292" s="22"/>
      <c r="I292" s="22">
        <v>479</v>
      </c>
      <c r="J292" s="22"/>
      <c r="K292" s="24">
        <v>90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2100</v>
      </c>
      <c r="E297" s="20">
        <f t="shared" si="59"/>
        <v>1863</v>
      </c>
      <c r="F297" s="20">
        <f aca="true" t="shared" si="76" ref="F297:K297">F298+F299</f>
        <v>0</v>
      </c>
      <c r="G297" s="20">
        <f t="shared" si="76"/>
        <v>500</v>
      </c>
      <c r="H297" s="20">
        <f t="shared" si="76"/>
        <v>0</v>
      </c>
      <c r="I297" s="20">
        <f t="shared" si="76"/>
        <v>819</v>
      </c>
      <c r="J297" s="20">
        <f t="shared" si="76"/>
        <v>0</v>
      </c>
      <c r="K297" s="21">
        <f t="shared" si="76"/>
        <v>544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1650</v>
      </c>
      <c r="E298" s="23">
        <f t="shared" si="59"/>
        <v>1463</v>
      </c>
      <c r="F298" s="22"/>
      <c r="G298" s="22">
        <v>500</v>
      </c>
      <c r="H298" s="22"/>
      <c r="I298" s="22">
        <v>523</v>
      </c>
      <c r="J298" s="22"/>
      <c r="K298" s="24">
        <v>440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450</v>
      </c>
      <c r="E299" s="23">
        <f t="shared" si="59"/>
        <v>400</v>
      </c>
      <c r="F299" s="22"/>
      <c r="G299" s="22"/>
      <c r="H299" s="22"/>
      <c r="I299" s="22">
        <v>296</v>
      </c>
      <c r="J299" s="22"/>
      <c r="K299" s="24">
        <v>104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45606</v>
      </c>
      <c r="E300" s="20">
        <f t="shared" si="59"/>
        <v>32905</v>
      </c>
      <c r="F300" s="20">
        <f aca="true" t="shared" si="77" ref="F300:K300">SUM(F301:F309)</f>
        <v>364</v>
      </c>
      <c r="G300" s="20">
        <f t="shared" si="77"/>
        <v>0</v>
      </c>
      <c r="H300" s="20">
        <f t="shared" si="77"/>
        <v>0</v>
      </c>
      <c r="I300" s="20">
        <f t="shared" si="77"/>
        <v>31441</v>
      </c>
      <c r="J300" s="20">
        <f t="shared" si="77"/>
        <v>0</v>
      </c>
      <c r="K300" s="21">
        <f t="shared" si="77"/>
        <v>1100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460</v>
      </c>
      <c r="E301" s="23">
        <f t="shared" si="59"/>
        <v>446</v>
      </c>
      <c r="F301" s="22"/>
      <c r="G301" s="22"/>
      <c r="H301" s="22"/>
      <c r="I301" s="22">
        <v>446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822</v>
      </c>
      <c r="D302" s="22">
        <v>290</v>
      </c>
      <c r="E302" s="23">
        <f t="shared" si="59"/>
        <v>288</v>
      </c>
      <c r="F302" s="22">
        <v>188</v>
      </c>
      <c r="G302" s="22"/>
      <c r="H302" s="22"/>
      <c r="I302" s="22"/>
      <c r="J302" s="22"/>
      <c r="K302" s="24">
        <v>100</v>
      </c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108</v>
      </c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590</v>
      </c>
      <c r="E304" s="23">
        <f t="shared" si="59"/>
        <v>497</v>
      </c>
      <c r="F304" s="54">
        <v>176</v>
      </c>
      <c r="G304" s="54"/>
      <c r="H304" s="54"/>
      <c r="I304" s="54">
        <v>221</v>
      </c>
      <c r="J304" s="54"/>
      <c r="K304" s="55">
        <v>100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43022</v>
      </c>
      <c r="E307" s="23">
        <f t="shared" si="78"/>
        <v>30665</v>
      </c>
      <c r="F307" s="22"/>
      <c r="G307" s="22"/>
      <c r="H307" s="22"/>
      <c r="I307" s="22">
        <v>30385</v>
      </c>
      <c r="J307" s="22"/>
      <c r="K307" s="24">
        <v>280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306</v>
      </c>
      <c r="E308" s="23">
        <f t="shared" si="78"/>
        <v>207</v>
      </c>
      <c r="F308" s="22"/>
      <c r="G308" s="22"/>
      <c r="H308" s="22"/>
      <c r="I308" s="22">
        <v>87</v>
      </c>
      <c r="J308" s="22"/>
      <c r="K308" s="24">
        <v>120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830</v>
      </c>
      <c r="E309" s="23">
        <f t="shared" si="78"/>
        <v>802</v>
      </c>
      <c r="F309" s="22"/>
      <c r="G309" s="22"/>
      <c r="H309" s="22"/>
      <c r="I309" s="22">
        <v>302</v>
      </c>
      <c r="J309" s="22"/>
      <c r="K309" s="24">
        <v>500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200</v>
      </c>
      <c r="E310" s="20">
        <f t="shared" si="78"/>
        <v>187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187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200</v>
      </c>
      <c r="E311" s="20">
        <f t="shared" si="78"/>
        <v>187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187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10</v>
      </c>
      <c r="E312" s="23">
        <f t="shared" si="78"/>
        <v>3</v>
      </c>
      <c r="F312" s="22"/>
      <c r="G312" s="22"/>
      <c r="H312" s="22"/>
      <c r="I312" s="22"/>
      <c r="J312" s="22"/>
      <c r="K312" s="24">
        <v>3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190</v>
      </c>
      <c r="E313" s="23">
        <f t="shared" si="78"/>
        <v>184</v>
      </c>
      <c r="F313" s="22"/>
      <c r="G313" s="22"/>
      <c r="H313" s="22"/>
      <c r="I313" s="22"/>
      <c r="J313" s="22"/>
      <c r="K313" s="24">
        <v>184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8" t="s">
        <v>533</v>
      </c>
      <c r="B315" s="609" t="s">
        <v>534</v>
      </c>
      <c r="C315" s="610" t="s">
        <v>535</v>
      </c>
      <c r="D315" s="610" t="s">
        <v>912</v>
      </c>
      <c r="E315" s="602" t="s">
        <v>380</v>
      </c>
      <c r="F315" s="603"/>
      <c r="G315" s="603"/>
      <c r="H315" s="603"/>
      <c r="I315" s="603"/>
      <c r="J315" s="603"/>
      <c r="K315" s="606"/>
    </row>
    <row r="316" spans="1:11" ht="12.75" customHeight="1">
      <c r="A316" s="608"/>
      <c r="B316" s="609"/>
      <c r="C316" s="610"/>
      <c r="D316" s="610"/>
      <c r="E316" s="602" t="s">
        <v>917</v>
      </c>
      <c r="F316" s="602" t="s">
        <v>427</v>
      </c>
      <c r="G316" s="603"/>
      <c r="H316" s="603"/>
      <c r="I316" s="603"/>
      <c r="J316" s="602" t="s">
        <v>909</v>
      </c>
      <c r="K316" s="607" t="s">
        <v>63</v>
      </c>
    </row>
    <row r="317" spans="1:11" ht="25.5">
      <c r="A317" s="608"/>
      <c r="B317" s="609"/>
      <c r="C317" s="610"/>
      <c r="D317" s="610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06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8" t="s">
        <v>533</v>
      </c>
      <c r="B345" s="609" t="s">
        <v>534</v>
      </c>
      <c r="C345" s="610" t="s">
        <v>535</v>
      </c>
      <c r="D345" s="610" t="s">
        <v>912</v>
      </c>
      <c r="E345" s="602" t="s">
        <v>380</v>
      </c>
      <c r="F345" s="603"/>
      <c r="G345" s="603"/>
      <c r="H345" s="603"/>
      <c r="I345" s="603"/>
      <c r="J345" s="603"/>
      <c r="K345" s="606"/>
    </row>
    <row r="346" spans="1:11" ht="12.75" customHeight="1">
      <c r="A346" s="608"/>
      <c r="B346" s="609"/>
      <c r="C346" s="610"/>
      <c r="D346" s="610"/>
      <c r="E346" s="602" t="s">
        <v>917</v>
      </c>
      <c r="F346" s="602" t="s">
        <v>427</v>
      </c>
      <c r="G346" s="603"/>
      <c r="H346" s="603"/>
      <c r="I346" s="603"/>
      <c r="J346" s="602" t="s">
        <v>909</v>
      </c>
      <c r="K346" s="607" t="s">
        <v>63</v>
      </c>
    </row>
    <row r="347" spans="1:11" ht="25.5">
      <c r="A347" s="608"/>
      <c r="B347" s="609"/>
      <c r="C347" s="610"/>
      <c r="D347" s="610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06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08" t="s">
        <v>533</v>
      </c>
      <c r="B371" s="609" t="s">
        <v>534</v>
      </c>
      <c r="C371" s="610" t="s">
        <v>535</v>
      </c>
      <c r="D371" s="610" t="s">
        <v>912</v>
      </c>
      <c r="E371" s="602" t="s">
        <v>380</v>
      </c>
      <c r="F371" s="603"/>
      <c r="G371" s="603"/>
      <c r="H371" s="603"/>
      <c r="I371" s="603"/>
      <c r="J371" s="603"/>
      <c r="K371" s="606"/>
    </row>
    <row r="372" spans="1:11" ht="12.75" customHeight="1">
      <c r="A372" s="608"/>
      <c r="B372" s="609"/>
      <c r="C372" s="610"/>
      <c r="D372" s="610"/>
      <c r="E372" s="602" t="s">
        <v>917</v>
      </c>
      <c r="F372" s="602" t="s">
        <v>427</v>
      </c>
      <c r="G372" s="603"/>
      <c r="H372" s="603"/>
      <c r="I372" s="603"/>
      <c r="J372" s="602" t="s">
        <v>909</v>
      </c>
      <c r="K372" s="607" t="s">
        <v>63</v>
      </c>
    </row>
    <row r="373" spans="1:11" ht="25.5">
      <c r="A373" s="608"/>
      <c r="B373" s="609"/>
      <c r="C373" s="610"/>
      <c r="D373" s="610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06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8" t="s">
        <v>533</v>
      </c>
      <c r="B396" s="609" t="s">
        <v>534</v>
      </c>
      <c r="C396" s="610" t="s">
        <v>535</v>
      </c>
      <c r="D396" s="610" t="s">
        <v>912</v>
      </c>
      <c r="E396" s="602" t="s">
        <v>380</v>
      </c>
      <c r="F396" s="603"/>
      <c r="G396" s="603"/>
      <c r="H396" s="603"/>
      <c r="I396" s="603"/>
      <c r="J396" s="603"/>
      <c r="K396" s="606"/>
    </row>
    <row r="397" spans="1:11" ht="12.75" customHeight="1">
      <c r="A397" s="608"/>
      <c r="B397" s="609"/>
      <c r="C397" s="610"/>
      <c r="D397" s="610"/>
      <c r="E397" s="602" t="s">
        <v>917</v>
      </c>
      <c r="F397" s="602" t="s">
        <v>427</v>
      </c>
      <c r="G397" s="603"/>
      <c r="H397" s="603"/>
      <c r="I397" s="603"/>
      <c r="J397" s="602" t="s">
        <v>909</v>
      </c>
      <c r="K397" s="607" t="s">
        <v>63</v>
      </c>
    </row>
    <row r="398" spans="1:11" ht="25.5">
      <c r="A398" s="608"/>
      <c r="B398" s="609"/>
      <c r="C398" s="610"/>
      <c r="D398" s="610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06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90</v>
      </c>
      <c r="E409" s="20">
        <f t="shared" si="98"/>
        <v>70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70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80</v>
      </c>
      <c r="E413" s="20">
        <f t="shared" si="98"/>
        <v>70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70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10</v>
      </c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70</v>
      </c>
      <c r="E415" s="23">
        <f t="shared" si="98"/>
        <v>70</v>
      </c>
      <c r="F415" s="22"/>
      <c r="G415" s="22"/>
      <c r="H415" s="22"/>
      <c r="I415" s="22"/>
      <c r="J415" s="22"/>
      <c r="K415" s="24">
        <v>70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10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10</v>
      </c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8" t="s">
        <v>533</v>
      </c>
      <c r="B424" s="609" t="s">
        <v>534</v>
      </c>
      <c r="C424" s="610" t="s">
        <v>535</v>
      </c>
      <c r="D424" s="610" t="s">
        <v>912</v>
      </c>
      <c r="E424" s="602" t="s">
        <v>380</v>
      </c>
      <c r="F424" s="603"/>
      <c r="G424" s="603"/>
      <c r="H424" s="603"/>
      <c r="I424" s="603"/>
      <c r="J424" s="603"/>
      <c r="K424" s="606"/>
    </row>
    <row r="425" spans="1:11" ht="12.75" customHeight="1">
      <c r="A425" s="608"/>
      <c r="B425" s="609"/>
      <c r="C425" s="610"/>
      <c r="D425" s="610"/>
      <c r="E425" s="602" t="s">
        <v>917</v>
      </c>
      <c r="F425" s="602" t="s">
        <v>427</v>
      </c>
      <c r="G425" s="603"/>
      <c r="H425" s="603"/>
      <c r="I425" s="603"/>
      <c r="J425" s="602" t="s">
        <v>909</v>
      </c>
      <c r="K425" s="607" t="s">
        <v>63</v>
      </c>
    </row>
    <row r="426" spans="1:11" ht="25.5">
      <c r="A426" s="608"/>
      <c r="B426" s="609"/>
      <c r="C426" s="610"/>
      <c r="D426" s="610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06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1724</v>
      </c>
      <c r="E430" s="20">
        <f t="shared" si="98"/>
        <v>1064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1064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1724</v>
      </c>
      <c r="E431" s="20">
        <f t="shared" si="98"/>
        <v>1064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1064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1724</v>
      </c>
      <c r="E437" s="20">
        <f t="shared" si="98"/>
        <v>1064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1064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690</v>
      </c>
      <c r="E439" s="23">
        <f t="shared" si="98"/>
        <v>645</v>
      </c>
      <c r="F439" s="22"/>
      <c r="G439" s="22"/>
      <c r="H439" s="22"/>
      <c r="I439" s="22"/>
      <c r="J439" s="22"/>
      <c r="K439" s="24">
        <v>645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1034</v>
      </c>
      <c r="E442" s="23">
        <f t="shared" si="98"/>
        <v>419</v>
      </c>
      <c r="F442" s="22"/>
      <c r="G442" s="22"/>
      <c r="H442" s="22"/>
      <c r="I442" s="22"/>
      <c r="J442" s="22"/>
      <c r="K442" s="24">
        <v>419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8" t="s">
        <v>533</v>
      </c>
      <c r="B458" s="609" t="s">
        <v>534</v>
      </c>
      <c r="C458" s="610" t="s">
        <v>535</v>
      </c>
      <c r="D458" s="610" t="s">
        <v>912</v>
      </c>
      <c r="E458" s="602" t="s">
        <v>380</v>
      </c>
      <c r="F458" s="603"/>
      <c r="G458" s="603"/>
      <c r="H458" s="603"/>
      <c r="I458" s="603"/>
      <c r="J458" s="603"/>
      <c r="K458" s="606"/>
    </row>
    <row r="459" spans="1:11" ht="12.75" customHeight="1">
      <c r="A459" s="608"/>
      <c r="B459" s="609"/>
      <c r="C459" s="610"/>
      <c r="D459" s="610"/>
      <c r="E459" s="602" t="s">
        <v>917</v>
      </c>
      <c r="F459" s="602" t="s">
        <v>427</v>
      </c>
      <c r="G459" s="603"/>
      <c r="H459" s="603"/>
      <c r="I459" s="603"/>
      <c r="J459" s="602" t="s">
        <v>909</v>
      </c>
      <c r="K459" s="607" t="s">
        <v>63</v>
      </c>
    </row>
    <row r="460" spans="1:11" ht="25.5">
      <c r="A460" s="608"/>
      <c r="B460" s="609"/>
      <c r="C460" s="610"/>
      <c r="D460" s="610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06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8" t="s">
        <v>533</v>
      </c>
      <c r="B486" s="609" t="s">
        <v>534</v>
      </c>
      <c r="C486" s="610" t="s">
        <v>535</v>
      </c>
      <c r="D486" s="610" t="s">
        <v>912</v>
      </c>
      <c r="E486" s="602" t="s">
        <v>380</v>
      </c>
      <c r="F486" s="603"/>
      <c r="G486" s="603"/>
      <c r="H486" s="603"/>
      <c r="I486" s="603"/>
      <c r="J486" s="603"/>
      <c r="K486" s="606"/>
    </row>
    <row r="487" spans="1:11" ht="12.75" customHeight="1">
      <c r="A487" s="608"/>
      <c r="B487" s="609"/>
      <c r="C487" s="610"/>
      <c r="D487" s="610"/>
      <c r="E487" s="602" t="s">
        <v>917</v>
      </c>
      <c r="F487" s="602" t="s">
        <v>427</v>
      </c>
      <c r="G487" s="603"/>
      <c r="H487" s="603"/>
      <c r="I487" s="603"/>
      <c r="J487" s="602" t="s">
        <v>909</v>
      </c>
      <c r="K487" s="607" t="s">
        <v>63</v>
      </c>
    </row>
    <row r="488" spans="1:11" ht="25.5">
      <c r="A488" s="608"/>
      <c r="B488" s="609"/>
      <c r="C488" s="610"/>
      <c r="D488" s="610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06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8" t="s">
        <v>533</v>
      </c>
      <c r="B513" s="609" t="s">
        <v>534</v>
      </c>
      <c r="C513" s="610" t="s">
        <v>535</v>
      </c>
      <c r="D513" s="610" t="s">
        <v>912</v>
      </c>
      <c r="E513" s="602" t="s">
        <v>380</v>
      </c>
      <c r="F513" s="603"/>
      <c r="G513" s="603"/>
      <c r="H513" s="603"/>
      <c r="I513" s="603"/>
      <c r="J513" s="603"/>
      <c r="K513" s="606"/>
    </row>
    <row r="514" spans="1:11" ht="12.75" customHeight="1">
      <c r="A514" s="608"/>
      <c r="B514" s="609"/>
      <c r="C514" s="610"/>
      <c r="D514" s="610"/>
      <c r="E514" s="602" t="s">
        <v>917</v>
      </c>
      <c r="F514" s="602" t="s">
        <v>427</v>
      </c>
      <c r="G514" s="603"/>
      <c r="H514" s="603"/>
      <c r="I514" s="603"/>
      <c r="J514" s="602" t="s">
        <v>909</v>
      </c>
      <c r="K514" s="607" t="s">
        <v>63</v>
      </c>
    </row>
    <row r="515" spans="1:11" ht="25.5">
      <c r="A515" s="608"/>
      <c r="B515" s="609"/>
      <c r="C515" s="610"/>
      <c r="D515" s="610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06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94024</v>
      </c>
      <c r="E536" s="30">
        <f t="shared" si="139"/>
        <v>74739</v>
      </c>
      <c r="F536" s="30">
        <f aca="true" t="shared" si="141" ref="F536:K536">F233+F480</f>
        <v>1717</v>
      </c>
      <c r="G536" s="30">
        <f t="shared" si="141"/>
        <v>856</v>
      </c>
      <c r="H536" s="30">
        <f t="shared" si="141"/>
        <v>0</v>
      </c>
      <c r="I536" s="30">
        <f t="shared" si="141"/>
        <v>53689</v>
      </c>
      <c r="J536" s="30">
        <f t="shared" si="141"/>
        <v>0</v>
      </c>
      <c r="K536" s="31">
        <f t="shared" si="141"/>
        <v>18477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4" t="s">
        <v>534</v>
      </c>
      <c r="C540" s="604" t="s">
        <v>535</v>
      </c>
      <c r="D540" s="604" t="s">
        <v>914</v>
      </c>
      <c r="E540" s="604" t="s">
        <v>915</v>
      </c>
      <c r="F540" s="604"/>
      <c r="G540" s="604"/>
      <c r="H540" s="604"/>
      <c r="I540" s="604"/>
      <c r="J540" s="604"/>
      <c r="K540" s="605"/>
    </row>
    <row r="541" spans="1:11" ht="12.75" customHeight="1">
      <c r="A541" s="612"/>
      <c r="B541" s="602"/>
      <c r="C541" s="602"/>
      <c r="D541" s="602"/>
      <c r="E541" s="602" t="s">
        <v>917</v>
      </c>
      <c r="F541" s="602" t="s">
        <v>475</v>
      </c>
      <c r="G541" s="602"/>
      <c r="H541" s="602"/>
      <c r="I541" s="602"/>
      <c r="J541" s="602" t="s">
        <v>909</v>
      </c>
      <c r="K541" s="607" t="s">
        <v>63</v>
      </c>
    </row>
    <row r="542" spans="1:11" ht="25.5">
      <c r="A542" s="612"/>
      <c r="B542" s="602"/>
      <c r="C542" s="602"/>
      <c r="D542" s="602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2"/>
      <c r="K542" s="607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94024</v>
      </c>
      <c r="E544" s="20">
        <f>SUM(F544:K544)</f>
        <v>85321</v>
      </c>
      <c r="F544" s="20">
        <f aca="true" t="shared" si="142" ref="F544:K544">F22</f>
        <v>1717</v>
      </c>
      <c r="G544" s="20">
        <f t="shared" si="142"/>
        <v>856</v>
      </c>
      <c r="H544" s="20">
        <f t="shared" si="142"/>
        <v>0</v>
      </c>
      <c r="I544" s="20">
        <f t="shared" si="142"/>
        <v>61621</v>
      </c>
      <c r="J544" s="20">
        <f t="shared" si="142"/>
        <v>0</v>
      </c>
      <c r="K544" s="21">
        <f t="shared" si="142"/>
        <v>21127</v>
      </c>
    </row>
    <row r="545" spans="1:11" ht="25.5">
      <c r="A545" s="135">
        <v>5437</v>
      </c>
      <c r="B545" s="15"/>
      <c r="C545" s="148" t="s">
        <v>898</v>
      </c>
      <c r="D545" s="20">
        <f>D233</f>
        <v>94024</v>
      </c>
      <c r="E545" s="20">
        <f>SUM(F545:K545)</f>
        <v>74739</v>
      </c>
      <c r="F545" s="20">
        <f aca="true" t="shared" si="143" ref="F545:K545">F233</f>
        <v>1717</v>
      </c>
      <c r="G545" s="20">
        <f t="shared" si="143"/>
        <v>856</v>
      </c>
      <c r="H545" s="20">
        <f t="shared" si="143"/>
        <v>0</v>
      </c>
      <c r="I545" s="20">
        <f t="shared" si="143"/>
        <v>53689</v>
      </c>
      <c r="J545" s="20">
        <f t="shared" si="143"/>
        <v>0</v>
      </c>
      <c r="K545" s="21">
        <f t="shared" si="143"/>
        <v>18477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10582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7932</v>
      </c>
      <c r="J546" s="23">
        <f t="shared" si="144"/>
        <v>0</v>
      </c>
      <c r="K546" s="37">
        <f t="shared" si="144"/>
        <v>2650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10582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7932</v>
      </c>
      <c r="J552" s="20">
        <f t="shared" si="150"/>
        <v>0</v>
      </c>
      <c r="K552" s="21">
        <f t="shared" si="150"/>
        <v>2650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01" t="s">
        <v>916</v>
      </c>
      <c r="F556" s="601"/>
      <c r="I556" s="600" t="s">
        <v>472</v>
      </c>
      <c r="J556" s="60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34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1761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06 НОВИ САД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00206023 ПАСТЕРОВ ЗАВОД НОВИ САД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1762</v>
      </c>
      <c r="E8" s="435" t="s">
        <v>1763</v>
      </c>
      <c r="F8" s="436" t="s">
        <v>1764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0</v>
      </c>
      <c r="E13" s="446">
        <f>SUM(E14:E18)</f>
        <v>0</v>
      </c>
      <c r="F13" s="447">
        <f>SUM(F14:F18)</f>
        <v>0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0</v>
      </c>
      <c r="E28" s="458"/>
      <c r="F28" s="459"/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0</v>
      </c>
      <c r="E31" s="463">
        <f>SUM(E32:E36)</f>
        <v>0</v>
      </c>
      <c r="F31" s="464">
        <f>SUM(F32:F36)</f>
        <v>0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0</v>
      </c>
      <c r="E35" s="465"/>
      <c r="F35" s="456"/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0</v>
      </c>
      <c r="E37" s="463">
        <f>SUM(E38:E40)</f>
        <v>0</v>
      </c>
      <c r="F37" s="464">
        <f>SUM(F38:F40)</f>
        <v>0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0</v>
      </c>
      <c r="E38" s="465"/>
      <c r="F38" s="456"/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0</v>
      </c>
      <c r="E39" s="465"/>
      <c r="F39" s="456"/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1</v>
      </c>
      <c r="E41" s="462"/>
      <c r="F41" s="459">
        <v>1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1</v>
      </c>
      <c r="E42" s="470">
        <f>+E10+E13+E19+E20+E28+E29+E30+E31+E37+E41</f>
        <v>0</v>
      </c>
      <c r="F42" s="471">
        <f>+F10+F13+F19+F20+F28+F29+F30+F31+F37+F41</f>
        <v>1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G18" sqref="G18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1765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06 НОВИ САД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00206023 ПАСТЕРОВ ЗАВОД НОВИ САД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37" t="s">
        <v>1734</v>
      </c>
      <c r="E8" s="637"/>
      <c r="F8" s="637"/>
      <c r="G8" s="480" t="s">
        <v>1766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8">
        <v>3</v>
      </c>
      <c r="E9" s="638"/>
      <c r="F9" s="638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39" t="s">
        <v>1737</v>
      </c>
      <c r="E10" s="639"/>
      <c r="F10" s="639"/>
      <c r="G10" s="487">
        <f>SUM(G11:G17)</f>
        <v>1075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8" t="s">
        <v>1739</v>
      </c>
      <c r="E11" s="628"/>
      <c r="F11" s="628"/>
      <c r="G11" s="490">
        <v>998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8" t="s">
        <v>1740</v>
      </c>
      <c r="E12" s="628"/>
      <c r="F12" s="628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8" t="s">
        <v>1741</v>
      </c>
      <c r="E13" s="628"/>
      <c r="F13" s="628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8" t="s">
        <v>1742</v>
      </c>
      <c r="E14" s="628"/>
      <c r="F14" s="628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8" t="s">
        <v>1743</v>
      </c>
      <c r="E15" s="628"/>
      <c r="F15" s="628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8" t="s">
        <v>1744</v>
      </c>
      <c r="E16" s="628"/>
      <c r="F16" s="628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29" t="s">
        <v>1745</v>
      </c>
      <c r="E17" s="629"/>
      <c r="F17" s="629"/>
      <c r="G17" s="493">
        <v>77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0" t="s">
        <v>1747</v>
      </c>
      <c r="B24" s="631"/>
      <c r="C24" s="631"/>
      <c r="D24" s="634" t="s">
        <v>1748</v>
      </c>
      <c r="E24" s="634"/>
      <c r="F24" s="634"/>
      <c r="G24" s="635" t="s">
        <v>1749</v>
      </c>
      <c r="H24" s="426"/>
      <c r="I24" s="426"/>
    </row>
    <row r="25" spans="1:9" ht="24.75" customHeight="1" thickBot="1">
      <c r="A25" s="632"/>
      <c r="B25" s="633"/>
      <c r="C25" s="633"/>
      <c r="D25" s="504" t="s">
        <v>1750</v>
      </c>
      <c r="E25" s="479" t="s">
        <v>1751</v>
      </c>
      <c r="F25" s="504" t="s">
        <v>1752</v>
      </c>
      <c r="G25" s="636"/>
      <c r="H25" s="426"/>
      <c r="I25" s="426"/>
    </row>
    <row r="26" spans="1:9" ht="12.75">
      <c r="A26" s="622">
        <v>1</v>
      </c>
      <c r="B26" s="623"/>
      <c r="C26" s="623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24" t="s">
        <v>1735</v>
      </c>
      <c r="B27" s="625"/>
      <c r="C27" s="625"/>
      <c r="D27" s="508"/>
      <c r="E27" s="508">
        <v>19</v>
      </c>
      <c r="F27" s="509">
        <f>SUM(D27:E27)</f>
        <v>19</v>
      </c>
      <c r="G27" s="510">
        <v>19</v>
      </c>
      <c r="H27" s="426"/>
      <c r="I27" s="426"/>
    </row>
    <row r="28" spans="1:9" ht="22.5" customHeight="1" thickBot="1">
      <c r="A28" s="626" t="s">
        <v>1766</v>
      </c>
      <c r="B28" s="627"/>
      <c r="C28" s="627"/>
      <c r="D28" s="511"/>
      <c r="E28" s="512">
        <v>18</v>
      </c>
      <c r="F28" s="513">
        <f>SUM(D28:E28)</f>
        <v>18</v>
      </c>
      <c r="G28" s="514">
        <v>18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">
      <selection activeCell="E23" sqref="E23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1772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40" t="s">
        <v>1773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06 НОВИ САД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00206023 ПАСТЕРОВ ЗАВОД НОВИ САД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1670</v>
      </c>
      <c r="B8" s="531"/>
      <c r="C8" s="531" t="s">
        <v>1733</v>
      </c>
      <c r="D8" s="531" t="s">
        <v>1774</v>
      </c>
      <c r="E8" s="531" t="s">
        <v>1766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1736</v>
      </c>
      <c r="B10" s="536"/>
      <c r="C10" s="536" t="s">
        <v>1058</v>
      </c>
      <c r="D10" s="537" t="s">
        <v>1775</v>
      </c>
      <c r="E10" s="538">
        <f>E11+E12+E13+E14</f>
        <v>11122</v>
      </c>
    </row>
    <row r="11" spans="1:5" ht="21" customHeight="1">
      <c r="A11" s="539" t="s">
        <v>1776</v>
      </c>
      <c r="B11" s="540"/>
      <c r="C11" s="540" t="s">
        <v>1064</v>
      </c>
      <c r="D11" s="541" t="s">
        <v>1065</v>
      </c>
      <c r="E11" s="542"/>
    </row>
    <row r="12" spans="1:5" ht="21" customHeight="1">
      <c r="A12" s="539" t="s">
        <v>1777</v>
      </c>
      <c r="B12" s="540"/>
      <c r="C12" s="540" t="s">
        <v>1066</v>
      </c>
      <c r="D12" s="541" t="s">
        <v>1778</v>
      </c>
      <c r="E12" s="542"/>
    </row>
    <row r="13" spans="1:5" ht="21" customHeight="1">
      <c r="A13" s="539" t="s">
        <v>1779</v>
      </c>
      <c r="B13" s="540"/>
      <c r="C13" s="540" t="s">
        <v>1070</v>
      </c>
      <c r="D13" s="541" t="s">
        <v>1780</v>
      </c>
      <c r="E13" s="542"/>
    </row>
    <row r="14" spans="1:5" ht="21" customHeight="1">
      <c r="A14" s="539" t="s">
        <v>1781</v>
      </c>
      <c r="B14" s="540"/>
      <c r="C14" s="540" t="s">
        <v>1072</v>
      </c>
      <c r="D14" s="541" t="s">
        <v>1782</v>
      </c>
      <c r="E14" s="543">
        <f>SUM(E15:E17)</f>
        <v>11122</v>
      </c>
    </row>
    <row r="15" spans="1:5" ht="21" customHeight="1">
      <c r="A15" s="544">
        <v>1</v>
      </c>
      <c r="B15" s="489"/>
      <c r="C15" s="489" t="s">
        <v>1783</v>
      </c>
      <c r="D15" s="521" t="s">
        <v>1784</v>
      </c>
      <c r="E15" s="545"/>
    </row>
    <row r="16" spans="1:5" ht="21" customHeight="1">
      <c r="A16" s="544">
        <v>2</v>
      </c>
      <c r="B16" s="489"/>
      <c r="C16" s="489" t="s">
        <v>1785</v>
      </c>
      <c r="D16" s="546" t="s">
        <v>1786</v>
      </c>
      <c r="E16" s="545"/>
    </row>
    <row r="17" spans="1:5" ht="21" customHeight="1">
      <c r="A17" s="544">
        <v>3</v>
      </c>
      <c r="B17" s="489"/>
      <c r="C17" s="489" t="s">
        <v>1787</v>
      </c>
      <c r="D17" s="521" t="s">
        <v>1788</v>
      </c>
      <c r="E17" s="547">
        <f>E18+E19+E39+E40</f>
        <v>11122</v>
      </c>
    </row>
    <row r="18" spans="1:5" ht="21" customHeight="1">
      <c r="A18" s="544" t="s">
        <v>1789</v>
      </c>
      <c r="B18" s="489"/>
      <c r="C18" s="489" t="s">
        <v>1790</v>
      </c>
      <c r="D18" s="521" t="s">
        <v>98</v>
      </c>
      <c r="E18" s="548"/>
    </row>
    <row r="19" spans="1:5" ht="21" customHeight="1">
      <c r="A19" s="544" t="s">
        <v>1791</v>
      </c>
      <c r="B19" s="489"/>
      <c r="C19" s="489" t="s">
        <v>1792</v>
      </c>
      <c r="D19" s="521" t="s">
        <v>1793</v>
      </c>
      <c r="E19" s="547">
        <f>E20+E28+E29+E37+E38</f>
        <v>11122</v>
      </c>
    </row>
    <row r="20" spans="1:5" ht="21" customHeight="1">
      <c r="A20" s="544" t="s">
        <v>1794</v>
      </c>
      <c r="B20" s="489"/>
      <c r="C20" s="489"/>
      <c r="D20" s="521" t="s">
        <v>1795</v>
      </c>
      <c r="E20" s="547">
        <f>SUM(E21:E27)</f>
        <v>11122</v>
      </c>
    </row>
    <row r="21" spans="1:5" ht="21" customHeight="1">
      <c r="A21" s="549" t="s">
        <v>1796</v>
      </c>
      <c r="B21" s="489"/>
      <c r="C21" s="489"/>
      <c r="D21" s="521" t="s">
        <v>1797</v>
      </c>
      <c r="E21" s="545"/>
    </row>
    <row r="22" spans="1:5" ht="21" customHeight="1">
      <c r="A22" s="549" t="s">
        <v>1798</v>
      </c>
      <c r="B22" s="489"/>
      <c r="C22" s="489"/>
      <c r="D22" s="521" t="s">
        <v>1799</v>
      </c>
      <c r="E22" s="545">
        <v>11122</v>
      </c>
    </row>
    <row r="23" spans="1:5" ht="21" customHeight="1">
      <c r="A23" s="549" t="s">
        <v>1800</v>
      </c>
      <c r="B23" s="489"/>
      <c r="C23" s="489"/>
      <c r="D23" s="521" t="s">
        <v>1801</v>
      </c>
      <c r="E23" s="545"/>
    </row>
    <row r="24" spans="1:5" ht="21" customHeight="1">
      <c r="A24" s="549" t="s">
        <v>1802</v>
      </c>
      <c r="B24" s="489"/>
      <c r="C24" s="489"/>
      <c r="D24" s="521" t="s">
        <v>1803</v>
      </c>
      <c r="E24" s="545"/>
    </row>
    <row r="25" spans="1:5" ht="21" customHeight="1">
      <c r="A25" s="549" t="s">
        <v>1804</v>
      </c>
      <c r="B25" s="489"/>
      <c r="C25" s="489"/>
      <c r="D25" s="521" t="s">
        <v>1805</v>
      </c>
      <c r="E25" s="545"/>
    </row>
    <row r="26" spans="1:5" ht="21" customHeight="1">
      <c r="A26" s="549" t="s">
        <v>1806</v>
      </c>
      <c r="B26" s="489"/>
      <c r="C26" s="489"/>
      <c r="D26" s="521" t="s">
        <v>1807</v>
      </c>
      <c r="E26" s="545"/>
    </row>
    <row r="27" spans="1:5" ht="21" customHeight="1">
      <c r="A27" s="549" t="s">
        <v>1808</v>
      </c>
      <c r="B27" s="489"/>
      <c r="C27" s="489"/>
      <c r="D27" s="521" t="s">
        <v>1809</v>
      </c>
      <c r="E27" s="545"/>
    </row>
    <row r="28" spans="1:5" ht="21" customHeight="1">
      <c r="A28" s="544" t="s">
        <v>1810</v>
      </c>
      <c r="B28" s="489"/>
      <c r="C28" s="489"/>
      <c r="D28" s="521" t="s">
        <v>1811</v>
      </c>
      <c r="E28" s="545"/>
    </row>
    <row r="29" spans="1:5" ht="21" customHeight="1">
      <c r="A29" s="544" t="s">
        <v>1812</v>
      </c>
      <c r="B29" s="489"/>
      <c r="C29" s="489"/>
      <c r="D29" s="521" t="s">
        <v>1813</v>
      </c>
      <c r="E29" s="547">
        <f>SUM(E30:E36)</f>
        <v>0</v>
      </c>
    </row>
    <row r="30" spans="1:5" ht="21" customHeight="1">
      <c r="A30" s="549" t="s">
        <v>1814</v>
      </c>
      <c r="B30" s="489"/>
      <c r="C30" s="489"/>
      <c r="D30" s="521" t="s">
        <v>1815</v>
      </c>
      <c r="E30" s="545"/>
    </row>
    <row r="31" spans="1:5" ht="21" customHeight="1">
      <c r="A31" s="549" t="s">
        <v>1816</v>
      </c>
      <c r="B31" s="489"/>
      <c r="C31" s="489"/>
      <c r="D31" s="521" t="s">
        <v>1817</v>
      </c>
      <c r="E31" s="545"/>
    </row>
    <row r="32" spans="1:5" ht="28.5" customHeight="1">
      <c r="A32" s="549" t="s">
        <v>1818</v>
      </c>
      <c r="B32" s="489"/>
      <c r="C32" s="489"/>
      <c r="D32" s="521" t="s">
        <v>1819</v>
      </c>
      <c r="E32" s="545"/>
    </row>
    <row r="33" spans="1:5" ht="21" customHeight="1">
      <c r="A33" s="549" t="s">
        <v>1820</v>
      </c>
      <c r="B33" s="489"/>
      <c r="C33" s="489"/>
      <c r="D33" s="521" t="s">
        <v>1821</v>
      </c>
      <c r="E33" s="545"/>
    </row>
    <row r="34" spans="1:5" ht="21" customHeight="1">
      <c r="A34" s="549" t="s">
        <v>1822</v>
      </c>
      <c r="B34" s="489"/>
      <c r="C34" s="489"/>
      <c r="D34" s="521" t="s">
        <v>1823</v>
      </c>
      <c r="E34" s="545"/>
    </row>
    <row r="35" spans="1:5" ht="21" customHeight="1">
      <c r="A35" s="549" t="s">
        <v>1824</v>
      </c>
      <c r="B35" s="489"/>
      <c r="C35" s="489"/>
      <c r="D35" s="521" t="s">
        <v>1825</v>
      </c>
      <c r="E35" s="545"/>
    </row>
    <row r="36" spans="1:5" ht="21" customHeight="1">
      <c r="A36" s="549" t="s">
        <v>1826</v>
      </c>
      <c r="B36" s="489"/>
      <c r="C36" s="489"/>
      <c r="D36" s="521" t="s">
        <v>1827</v>
      </c>
      <c r="E36" s="545"/>
    </row>
    <row r="37" spans="1:5" ht="25.5" customHeight="1">
      <c r="A37" s="544" t="s">
        <v>1828</v>
      </c>
      <c r="B37" s="489"/>
      <c r="C37" s="489"/>
      <c r="D37" s="521" t="s">
        <v>1829</v>
      </c>
      <c r="E37" s="545"/>
    </row>
    <row r="38" spans="1:5" ht="21" customHeight="1">
      <c r="A38" s="544" t="s">
        <v>1830</v>
      </c>
      <c r="B38" s="489"/>
      <c r="C38" s="489"/>
      <c r="D38" s="521" t="s">
        <v>1831</v>
      </c>
      <c r="E38" s="545"/>
    </row>
    <row r="39" spans="1:5" ht="21" customHeight="1">
      <c r="A39" s="544" t="s">
        <v>1832</v>
      </c>
      <c r="B39" s="489"/>
      <c r="C39" s="489" t="s">
        <v>1833</v>
      </c>
      <c r="D39" s="521" t="s">
        <v>1834</v>
      </c>
      <c r="E39" s="545"/>
    </row>
    <row r="40" spans="1:5" ht="21" customHeight="1" thickBot="1">
      <c r="A40" s="550" t="s">
        <v>1835</v>
      </c>
      <c r="B40" s="551"/>
      <c r="C40" s="552"/>
      <c r="D40" s="553" t="s">
        <v>1836</v>
      </c>
      <c r="E40" s="554"/>
    </row>
    <row r="42" ht="12.75">
      <c r="A42" s="555" t="s">
        <v>1728</v>
      </c>
    </row>
    <row r="43" ht="21" customHeight="1"/>
    <row r="44" spans="1:5" ht="12.75">
      <c r="A44" s="525" t="s">
        <v>483</v>
      </c>
      <c r="E44" s="525" t="s">
        <v>484</v>
      </c>
    </row>
    <row r="45" spans="1:5" ht="25.5" customHeight="1">
      <c r="A45" s="525" t="s">
        <v>312</v>
      </c>
      <c r="E45" s="525" t="s">
        <v>485</v>
      </c>
    </row>
    <row r="46" spans="1:3" ht="23.25" customHeight="1">
      <c r="A46" s="525" t="s">
        <v>1754</v>
      </c>
      <c r="C46" s="525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cp:keywords/>
  <dc:description/>
  <cp:lastModifiedBy>Biljana</cp:lastModifiedBy>
  <cp:lastPrinted>2018-02-27T08:04:36Z</cp:lastPrinted>
  <dcterms:created xsi:type="dcterms:W3CDTF">2002-07-23T06:43:57Z</dcterms:created>
  <dcterms:modified xsi:type="dcterms:W3CDTF">2018-02-27T08:50:04Z</dcterms:modified>
  <cp:category/>
  <cp:version/>
  <cp:contentType/>
  <cp:contentStatus/>
</cp:coreProperties>
</file>